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1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Haushalte\"/>
    </mc:Choice>
  </mc:AlternateContent>
  <workbookProtection lockStructure="1"/>
  <bookViews>
    <workbookView xWindow="14505" yWindow="-15" windowWidth="14310" windowHeight="14700"/>
  </bookViews>
  <sheets>
    <sheet name="Privathaushalte" sheetId="5" r:id="rId1"/>
    <sheet name="Wohnbevölkerung in Privathaush." sheetId="19" r:id="rId2"/>
    <sheet name="Uebersetzungen" sheetId="6" state="hidden" r:id="rId3"/>
  </sheets>
  <calcPr calcId="162913"/>
</workbook>
</file>

<file path=xl/calcChain.xml><?xml version="1.0" encoding="utf-8"?>
<calcChain xmlns="http://schemas.openxmlformats.org/spreadsheetml/2006/main">
  <c r="I14" i="19" l="1"/>
  <c r="C14" i="19"/>
  <c r="B14" i="19"/>
  <c r="A9" i="19"/>
  <c r="A10" i="19"/>
  <c r="A149" i="19"/>
  <c r="A148" i="19"/>
  <c r="A146" i="19"/>
  <c r="A144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10" i="19"/>
  <c r="A94" i="19"/>
  <c r="A82" i="19"/>
  <c r="A77" i="19"/>
  <c r="A64" i="19"/>
  <c r="A51" i="19"/>
  <c r="A42" i="19"/>
  <c r="A34" i="19"/>
  <c r="A28" i="19"/>
  <c r="A25" i="19"/>
  <c r="A18" i="19"/>
  <c r="A17" i="19"/>
  <c r="H15" i="19"/>
  <c r="G15" i="19"/>
  <c r="F15" i="19"/>
  <c r="E15" i="19"/>
  <c r="D15" i="19"/>
  <c r="C15" i="19"/>
  <c r="A7" i="19"/>
  <c r="A146" i="5"/>
  <c r="A144" i="5"/>
  <c r="J14" i="5"/>
  <c r="H15" i="5"/>
  <c r="G15" i="5"/>
  <c r="F15" i="5"/>
  <c r="E15" i="5"/>
  <c r="D15" i="5"/>
  <c r="C15" i="5"/>
  <c r="I14" i="5" l="1"/>
  <c r="C14" i="5"/>
  <c r="B14" i="5"/>
  <c r="A110" i="5" l="1"/>
  <c r="A94" i="5"/>
  <c r="A82" i="5"/>
  <c r="A77" i="5"/>
  <c r="A64" i="5"/>
  <c r="A51" i="5"/>
  <c r="A42" i="5"/>
  <c r="A34" i="5"/>
  <c r="A28" i="5"/>
  <c r="A25" i="5"/>
  <c r="A18" i="5"/>
  <c r="A17" i="5"/>
  <c r="A149" i="5"/>
  <c r="A148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9" i="5"/>
  <c r="A10" i="5"/>
  <c r="A7" i="5"/>
</calcChain>
</file>

<file path=xl/sharedStrings.xml><?xml version="1.0" encoding="utf-8"?>
<sst xmlns="http://schemas.openxmlformats.org/spreadsheetml/2006/main" count="398" uniqueCount="241">
  <si>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</si>
  <si>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</si>
  <si>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</si>
  <si>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</si>
  <si>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</si>
  <si>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</si>
  <si>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</si>
  <si>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</si>
  <si>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</si>
  <si>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</si>
  <si>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</si>
  <si>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</si>
  <si>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</si>
  <si>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</si>
  <si>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</si>
  <si>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</si>
  <si>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</si>
  <si>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</si>
  <si>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</si>
  <si>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</si>
  <si>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</si>
  <si>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</si>
  <si>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</si>
  <si>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</si>
  <si>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</si>
  <si>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</si>
  <si>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</si>
  <si>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</si>
  <si>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</si>
  <si>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</si>
  <si>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</si>
  <si>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</si>
  <si>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</si>
  <si>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</si>
  <si>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</si>
  <si>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</si>
  <si>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</si>
  <si>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</si>
  <si>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</si>
  <si>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</si>
  <si>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</si>
  <si>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</si>
  <si>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</si>
  <si>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</si>
  <si>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</si>
  <si>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</si>
  <si>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</si>
  <si>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</si>
  <si>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</si>
  <si>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</si>
  <si>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</si>
  <si>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</si>
  <si>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</si>
  <si>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</si>
  <si>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</si>
  <si>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</si>
  <si>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</si>
  <si>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</si>
  <si>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</si>
  <si>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</si>
  <si>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</si>
  <si>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</si>
  <si>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</si>
  <si>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</si>
  <si>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</si>
  <si>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</si>
  <si>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</si>
  <si>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</si>
  <si>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</si>
  <si>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</si>
  <si>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</si>
  <si>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</si>
  <si>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</si>
  <si>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</si>
  <si>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</si>
  <si>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</si>
  <si>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</si>
  <si>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</si>
  <si>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</si>
  <si>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</si>
  <si>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</si>
  <si>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</si>
  <si>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</si>
  <si>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</si>
  <si>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</si>
  <si>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</si>
  <si>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</si>
  <si>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</si>
  <si>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</si>
  <si>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</si>
  <si>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</si>
  <si>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</si>
  <si>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</si>
  <si>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</si>
  <si>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</si>
  <si>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</si>
  <si>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</si>
  <si>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</si>
  <si>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</si>
  <si>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</si>
  <si>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</si>
  <si>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</si>
  <si>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</si>
  <si>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</si>
  <si>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</si>
  <si>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</si>
  <si>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</si>
  <si>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</si>
  <si>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</si>
  <si>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</si>
  <si>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</si>
  <si>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</si>
  <si>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</si>
  <si>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</si>
  <si>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</si>
  <si>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</si>
  <si>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</si>
  <si>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</si>
  <si>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</si>
  <si>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</si>
  <si>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</si>
  <si>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</si>
  <si>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</si>
  <si>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</si>
  <si>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</si>
  <si>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</si>
  <si>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</si>
  <si>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</si>
  <si>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</si>
  <si>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</si>
  <si>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</si>
  <si>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</si>
  <si>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</si>
  <si>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</si>
  <si>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</si>
  <si>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</si>
  <si>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</si>
  <si>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</si>
  <si>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</si>
  <si>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</si>
  <si>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</si>
  <si>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</si>
  <si>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</si>
  <si>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</si>
  <si>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</si>
  <si>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</si>
  <si>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</si>
  <si>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</si>
  <si>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</si>
  <si>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</si>
  <si>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</si>
  <si>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</si>
  <si>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</si>
  <si>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</si>
  <si>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</si>
  <si>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</si>
  <si>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</si>
  <si>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</si>
  <si>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</si>
  <si>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</si>
  <si>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</si>
  <si>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</si>
  <si>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</si>
  <si>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</si>
  <si>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</si>
  <si>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</si>
  <si>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</si>
  <si>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</si>
  <si>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</si>
  <si>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</si>
  <si>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</si>
  <si>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</si>
  <si>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</si>
  <si>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Totale</t>
  </si>
  <si>
    <t>Anzahl Haushalte mit…</t>
  </si>
  <si>
    <t>Durchschnittliche Haushaltsgrösse (Anzahl Personen)</t>
  </si>
  <si>
    <t>Anteil der unplausiblen Haushalte (in %)*</t>
  </si>
  <si>
    <t>&lt;SpaltenTitel_2.1&gt;</t>
  </si>
  <si>
    <t>&lt;SpaltenTitel_2.2&gt;</t>
  </si>
  <si>
    <t>&lt;SpaltenTitel_2.3&gt;</t>
  </si>
  <si>
    <t>&lt;SpaltenTitel_2.4&gt;</t>
  </si>
  <si>
    <t>&lt;SpaltenTitel_2.5&gt;</t>
  </si>
  <si>
    <t>&lt;SpaltenTitel_2.6&gt;</t>
  </si>
  <si>
    <t>1 Person</t>
  </si>
  <si>
    <t>2 Personen</t>
  </si>
  <si>
    <t>3 Personen</t>
  </si>
  <si>
    <t>4 Personen</t>
  </si>
  <si>
    <t>5 Personen</t>
  </si>
  <si>
    <t>6 oder mehr Personen</t>
  </si>
  <si>
    <t>&lt;Legende_1&gt;</t>
  </si>
  <si>
    <t>&lt;Legende_2&gt;</t>
  </si>
  <si>
    <t>Basis: Ständige Wohnbevölkerung am Hauptwohnsitz</t>
  </si>
  <si>
    <t>*unplausible Haushalte erfüllen mindestens eines von 5 Qualitätskriterien nicht (älteste Person im Haushalt &gt; 15 Jahre; Haushalt mit maximal 12 Personen; identische Zahl von Haushalten und Wohnungen im Gebäude; mehrere Haushalte in einem Gebäude mit mehreren Wohnungen; Verhältnis Anzahl Personen im Haushalt/Anzahl Zimmer der Wohnung plausibel)</t>
  </si>
  <si>
    <t>T2</t>
  </si>
  <si>
    <t>&lt;T2Titel&gt;</t>
  </si>
  <si>
    <t>&lt;T2UTitel&gt;</t>
  </si>
  <si>
    <t>&lt;T2SpaltenTitel_1&gt;</t>
  </si>
  <si>
    <t>&lt;T2SpaltenTitel_2&gt;</t>
  </si>
  <si>
    <t>&lt;T2SpaltenTitel_3&gt;</t>
  </si>
  <si>
    <t>&lt;T2SpaltenTitel_4&gt;</t>
  </si>
  <si>
    <t>Populaziun residenta permanenta en chasadas privatas tenor lur grondezza da la chasada</t>
  </si>
  <si>
    <t>Numero di economie domestiche con…</t>
  </si>
  <si>
    <t>Dimensione media delle economie domestiche (numero di persone)</t>
  </si>
  <si>
    <t>Dumber da chasadas cun…</t>
  </si>
  <si>
    <t>Grondezza media da la chasada (dumber da persunas)</t>
  </si>
  <si>
    <t>Percentuale di economie domestiche non plausibili (in %)*</t>
  </si>
  <si>
    <t>2 persunas</t>
  </si>
  <si>
    <t>3 persunas</t>
  </si>
  <si>
    <t>4 persunas</t>
  </si>
  <si>
    <t>5 persunas</t>
  </si>
  <si>
    <t>6 u dapli persunas</t>
  </si>
  <si>
    <t>1 persona</t>
  </si>
  <si>
    <t>2 persone</t>
  </si>
  <si>
    <t>3 persone</t>
  </si>
  <si>
    <t>4 persone</t>
  </si>
  <si>
    <t>5 persone</t>
  </si>
  <si>
    <t>6 o più persone</t>
  </si>
  <si>
    <t>1 persuna</t>
  </si>
  <si>
    <t>Base: popolazione residente permanente presso la residenza principale</t>
  </si>
  <si>
    <t>*le economie domestiche non plausibili non soddisfano almeno uno dei cinque criteri di qualità (persona più anziana del nucleo familiare &gt; 15 anni; nucleo familiare con non più di 12 componenti; numero identico di nuclei familiari e di appartamenti nell'edificio; più nuclei familiari in un edificio con più appartamenti; rapporto tra il numero di componenti del nucleo familiare e il numero di camere dell'appartamento plausibile)</t>
  </si>
  <si>
    <t>*las chasadas inplausiblas n'adempleschan betg almain in da 5 criteris da qualitad (persuna la pli veglia en la chasada &gt; 15 onns; chasada cun max. 12 persunas; dumber identic da chasadas ed abitaziuns en l'edifizi; pliras chasadas en in edifizi cun pliras abitaziuns; relaziun dumber da persunas en il tegnairchasa/dumber da stanzas da l'abitaziun plausibel)</t>
  </si>
  <si>
    <t>Basa: Populaziun residenta permanenta al domicil principal</t>
  </si>
  <si>
    <t>Anzahl Personen in Haushalten mit…</t>
  </si>
  <si>
    <t>Dumber da persunas en chasadas cun…</t>
  </si>
  <si>
    <t>Numero di persone nelle economie domestiche con…</t>
  </si>
  <si>
    <t>Part da las chasadas implausiblas (en %)*</t>
  </si>
  <si>
    <t>Anteil der Personen in unplausiblen Haushalte (in %)*</t>
  </si>
  <si>
    <t>Part da las persunas che vivan en chasadas inclausiblas (en %)*</t>
  </si>
  <si>
    <t>Percentuale di persone che vivono in economie domestiche non plausibili (%)</t>
  </si>
  <si>
    <t>Ständige Wohnbevölkerung in Privathaushalten in nach Haushaltsgrösse</t>
  </si>
  <si>
    <t>Popolazione residente permanente in economie domestiche per dimensione dell'economia domestica</t>
  </si>
  <si>
    <t>Privathaushalte in Bündner Gemeinden und Regionen nach Haushaltsgrösse</t>
  </si>
  <si>
    <t>Chasadas privatas en vischnancas e regiuns dal Grischun tenor lur grondezza da la chasada</t>
  </si>
  <si>
    <t>Economie domestiche nei comuni e nelle regioni dei Grigioni per dimensione dell'economia domestica</t>
  </si>
  <si>
    <t>&lt; 0.5</t>
  </si>
  <si>
    <t>(Gemeindestand 2024: 101 Gemeinden)</t>
  </si>
  <si>
    <t>(stadi communal 2024: 101 vischnancas)</t>
  </si>
  <si>
    <t>(stato dei comuni 2024: 101 comuni)</t>
  </si>
  <si>
    <t>Letztmals aktualisiert am: 03.10.2024</t>
  </si>
  <si>
    <t>Ultima actualisaziun: 03.10.2024</t>
  </si>
  <si>
    <t>Ulimo aggiornamento: 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</si>
</sst>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17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7" fillId="3" borderId="5" xfId="0" applyFont="1" applyFill="1" applyBorder="1"/>
    <xf numFmtId="3" fontId="6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vertical="center" wrapText="1"/>
    </xf>
    <xf numFmtId="0" fontId="6" fillId="2" borderId="4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right"/>
    </xf>
    <xf numFmtId="3" fontId="6" fillId="2" borderId="12" xfId="0" applyNumberFormat="1" applyFont="1" applyFill="1" applyBorder="1"/>
    <xf numFmtId="0" fontId="6" fillId="2" borderId="12" xfId="0" applyFont="1" applyFill="1" applyBorder="1"/>
    <xf numFmtId="3" fontId="7" fillId="3" borderId="12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7" fillId="2" borderId="13" xfId="0" applyNumberFormat="1" applyFont="1" applyFill="1" applyBorder="1" applyAlignment="1">
      <alignment horizontal="right"/>
    </xf>
    <xf numFmtId="3" fontId="0" fillId="2" borderId="10" xfId="0" applyNumberFormat="1" applyFill="1" applyBorder="1"/>
    <xf numFmtId="3" fontId="0" fillId="2" borderId="11" xfId="0" applyNumberFormat="1" applyFill="1" applyBorder="1"/>
    <xf numFmtId="3" fontId="7" fillId="3" borderId="14" xfId="0" applyNumberFormat="1" applyFont="1" applyFill="1" applyBorder="1" applyAlignment="1">
      <alignment horizontal="right"/>
    </xf>
    <xf numFmtId="3" fontId="7" fillId="3" borderId="6" xfId="0" applyNumberFormat="1" applyFont="1" applyFill="1" applyBorder="1" applyAlignment="1">
      <alignment horizontal="right"/>
    </xf>
    <xf numFmtId="3" fontId="7" fillId="3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/>
    <xf numFmtId="3" fontId="6" fillId="2" borderId="1" xfId="0" applyNumberFormat="1" applyFont="1" applyFill="1" applyBorder="1"/>
    <xf numFmtId="3" fontId="6" fillId="2" borderId="16" xfId="0" applyNumberFormat="1" applyFont="1" applyFill="1" applyBorder="1"/>
    <xf numFmtId="0" fontId="7" fillId="3" borderId="7" xfId="0" applyFont="1" applyFill="1" applyBorder="1"/>
    <xf numFmtId="0" fontId="6" fillId="2" borderId="17" xfId="0" applyFont="1" applyFill="1" applyBorder="1" applyAlignment="1">
      <alignment horizontal="left"/>
    </xf>
    <xf numFmtId="0" fontId="6" fillId="2" borderId="13" xfId="0" applyFont="1" applyFill="1" applyBorder="1"/>
    <xf numFmtId="3" fontId="6" fillId="2" borderId="19" xfId="0" applyNumberFormat="1" applyFont="1" applyFill="1" applyBorder="1"/>
    <xf numFmtId="0" fontId="11" fillId="0" borderId="0" xfId="0" applyFont="1" applyBorder="1" applyAlignment="1">
      <alignment horizontal="left" vertical="top" wrapText="1"/>
    </xf>
    <xf numFmtId="16" fontId="11" fillId="0" borderId="0" xfId="0" applyNumberFormat="1" applyFont="1" applyBorder="1" applyAlignment="1">
      <alignment horizontal="left" vertical="top" wrapText="1"/>
    </xf>
    <xf numFmtId="17" fontId="11" fillId="0" borderId="0" xfId="0" applyNumberFormat="1" applyFont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right" wrapText="1"/>
    </xf>
    <xf numFmtId="0" fontId="15" fillId="2" borderId="11" xfId="0" applyFont="1" applyFill="1" applyBorder="1" applyAlignment="1">
      <alignment horizontal="right" wrapText="1"/>
    </xf>
    <xf numFmtId="3" fontId="0" fillId="2" borderId="18" xfId="0" applyNumberFormat="1" applyFill="1" applyBorder="1"/>
    <xf numFmtId="3" fontId="7" fillId="3" borderId="25" xfId="0" applyNumberFormat="1" applyFont="1" applyFill="1" applyBorder="1" applyAlignment="1">
      <alignment horizontal="right"/>
    </xf>
    <xf numFmtId="3" fontId="7" fillId="2" borderId="25" xfId="0" applyNumberFormat="1" applyFont="1" applyFill="1" applyBorder="1" applyAlignment="1">
      <alignment horizontal="right"/>
    </xf>
    <xf numFmtId="3" fontId="7" fillId="3" borderId="26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3" fontId="0" fillId="2" borderId="24" xfId="0" applyNumberFormat="1" applyFill="1" applyBorder="1" applyAlignment="1">
      <alignment horizontal="right"/>
    </xf>
    <xf numFmtId="3" fontId="6" fillId="2" borderId="27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0" fillId="2" borderId="0" xfId="0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0" fontId="6" fillId="2" borderId="17" xfId="0" applyFont="1" applyFill="1" applyBorder="1" applyAlignment="1">
      <alignment horizontal="right" wrapText="1"/>
    </xf>
    <xf numFmtId="0" fontId="6" fillId="2" borderId="18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  <xf numFmtId="0" fontId="6" fillId="2" borderId="24" xfId="0" applyFont="1" applyFill="1" applyBorder="1" applyAlignment="1">
      <alignment horizontal="right" wrapText="1"/>
    </xf>
    <xf numFmtId="14" fontId="16" fillId="2" borderId="20" xfId="0" applyNumberFormat="1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horizontal="right"/>
    </xf>
    <xf numFmtId="165" fontId="6" fillId="2" borderId="0" xfId="0" applyNumberFormat="1" applyFont="1" applyFill="1" applyBorder="1"/>
    <xf numFmtId="165" fontId="0" fillId="2" borderId="10" xfId="0" applyNumberFormat="1" applyFill="1" applyBorder="1"/>
    <xf numFmtId="165" fontId="7" fillId="3" borderId="14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</cellXfs>
  <cellStyles count="4">
    <cellStyle name="Komma" xfId="2" builtinId="3"/>
    <cellStyle name="Standard" xfId="0" builtinId="0"/>
    <cellStyle name="Standard 2" xfId="3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0</xdr:row>
      <xdr:rowOff>19050</xdr:rowOff>
    </xdr:from>
    <xdr:to>
      <xdr:col>5</xdr:col>
      <xdr:colOff>485775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0</xdr:row>
      <xdr:rowOff>19050</xdr:rowOff>
    </xdr:from>
    <xdr:to>
      <xdr:col>5</xdr:col>
      <xdr:colOff>485775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5" name="Option Button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6" name="Option Button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7" name="Option Button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9"/>
  <sheetViews>
    <sheetView tabSelected="1" zoomScaleNormal="100" workbookViewId="0"/>
  </sheetViews>
  <sheetFormatPr baseColWidth="10" defaultRowHeight="12.75" x14ac:dyDescent="0.2"/>
  <cols>
    <col min="1" max="1" width="33.5703125" style="10" customWidth="1"/>
    <col min="2" max="8" width="18" style="10" customWidth="1"/>
    <col min="9" max="9" width="24.85546875" style="10" customWidth="1"/>
    <col min="10" max="10" width="24.85546875" style="75" customWidth="1"/>
    <col min="11" max="16384" width="11.42578125" style="10"/>
  </cols>
  <sheetData>
    <row r="1" spans="1:10" s="1" customFormat="1" x14ac:dyDescent="0.2">
      <c r="J1" s="74"/>
    </row>
    <row r="2" spans="1:10" s="1" customFormat="1" ht="15.75" x14ac:dyDescent="0.25">
      <c r="B2" s="11"/>
      <c r="C2" s="12"/>
      <c r="D2" s="12"/>
      <c r="E2" s="12"/>
      <c r="F2" s="12"/>
      <c r="G2" s="12"/>
      <c r="H2" s="12"/>
      <c r="I2" s="12"/>
      <c r="J2" s="75"/>
    </row>
    <row r="3" spans="1:10" s="1" customFormat="1" ht="15.75" x14ac:dyDescent="0.25">
      <c r="B3" s="11"/>
      <c r="C3" s="12"/>
      <c r="D3" s="12"/>
      <c r="E3" s="12"/>
      <c r="F3" s="12"/>
      <c r="G3" s="12"/>
      <c r="H3" s="12"/>
      <c r="I3" s="12"/>
      <c r="J3" s="75"/>
    </row>
    <row r="4" spans="1:10" s="1" customFormat="1" ht="15.75" x14ac:dyDescent="0.25">
      <c r="B4" s="11"/>
      <c r="C4" s="12"/>
      <c r="D4" s="12"/>
      <c r="E4" s="12"/>
      <c r="F4" s="12"/>
      <c r="G4" s="12"/>
      <c r="H4" s="12"/>
      <c r="I4" s="12"/>
      <c r="J4" s="75"/>
    </row>
    <row r="5" spans="1:10" s="2" customFormat="1" x14ac:dyDescent="0.2">
      <c r="J5" s="76"/>
    </row>
    <row r="6" spans="1:10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76"/>
    </row>
    <row r="7" spans="1:10" s="2" customFormat="1" ht="15.75" customHeight="1" x14ac:dyDescent="0.2">
      <c r="A7" s="84" t="str">
        <f>VLOOKUP("&lt;Fachbereich&gt;",Uebersetzungen!$B$3:$E$99,Uebersetzungen!$B$2+1,FALSE)</f>
        <v>Daten &amp; Statistik</v>
      </c>
      <c r="B7" s="84"/>
      <c r="C7" s="3"/>
      <c r="D7" s="3"/>
      <c r="E7" s="3"/>
      <c r="F7" s="3"/>
      <c r="G7" s="3"/>
      <c r="H7" s="3"/>
      <c r="I7" s="3"/>
      <c r="J7" s="77"/>
    </row>
    <row r="8" spans="1:10" s="2" customFormat="1" ht="15.75" customHeight="1" x14ac:dyDescent="0.2">
      <c r="B8" s="18"/>
      <c r="C8" s="3"/>
      <c r="D8" s="3"/>
      <c r="E8" s="3"/>
      <c r="F8" s="3"/>
      <c r="G8" s="3"/>
      <c r="H8" s="3"/>
      <c r="I8" s="3"/>
      <c r="J8" s="77"/>
    </row>
    <row r="9" spans="1:10" s="2" customFormat="1" ht="15.75" customHeight="1" x14ac:dyDescent="0.25">
      <c r="A9" s="85" t="str">
        <f>VLOOKUP("&lt;Titel&gt;",Uebersetzungen!$B$3:$E$38,Uebersetzungen!$B$2+1,FALSE)</f>
        <v>Privathaushalte in Bündner Gemeinden und Regionen nach Haushaltsgrösse</v>
      </c>
      <c r="B9" s="86"/>
      <c r="C9" s="86"/>
      <c r="D9" s="86"/>
      <c r="E9" s="86"/>
      <c r="F9" s="86"/>
      <c r="G9" s="86"/>
      <c r="H9" s="86"/>
      <c r="I9" s="86"/>
      <c r="J9" s="76"/>
    </row>
    <row r="10" spans="1:10" s="5" customFormat="1" x14ac:dyDescent="0.2">
      <c r="A10" s="34" t="str">
        <f>VLOOKUP("&lt;UTitel&gt;",Uebersetzungen!$B$3:$E$99,Uebersetzungen!$B$2+1,FALSE)</f>
        <v>(Gemeindestand 2024: 101 Gemeinden)</v>
      </c>
      <c r="B10" s="35"/>
      <c r="C10" s="36"/>
      <c r="D10" s="36"/>
      <c r="E10" s="36"/>
      <c r="F10" s="36"/>
      <c r="G10" s="36"/>
      <c r="H10" s="37"/>
      <c r="J10" s="78"/>
    </row>
    <row r="11" spans="1:10" s="5" customFormat="1" x14ac:dyDescent="0.2">
      <c r="A11" s="34"/>
      <c r="B11" s="35"/>
      <c r="C11" s="36"/>
      <c r="D11" s="36"/>
      <c r="E11" s="36"/>
      <c r="F11" s="36"/>
      <c r="G11" s="36"/>
      <c r="H11" s="37"/>
      <c r="J11" s="78"/>
    </row>
    <row r="12" spans="1:10" s="5" customFormat="1" ht="13.5" thickBot="1" x14ac:dyDescent="0.25">
      <c r="A12" s="34"/>
      <c r="B12" s="35"/>
      <c r="C12" s="36"/>
      <c r="D12" s="36"/>
      <c r="E12" s="36"/>
      <c r="F12" s="36"/>
      <c r="G12" s="36"/>
      <c r="H12" s="37"/>
      <c r="J12" s="78"/>
    </row>
    <row r="13" spans="1:10" s="4" customFormat="1" ht="18.75" thickBot="1" x14ac:dyDescent="0.3">
      <c r="B13" s="91">
        <v>45291</v>
      </c>
      <c r="C13" s="92"/>
      <c r="D13" s="92"/>
      <c r="E13" s="92"/>
      <c r="F13" s="92"/>
      <c r="G13" s="92"/>
      <c r="H13" s="92"/>
      <c r="I13" s="92"/>
      <c r="J13" s="93"/>
    </row>
    <row r="14" spans="1:10" s="40" customFormat="1" ht="17.25" customHeight="1" x14ac:dyDescent="0.2">
      <c r="A14" s="39"/>
      <c r="B14" s="60" t="str">
        <f>VLOOKUP("&lt;SpaltenTitel_1&gt;",Uebersetzungen!$B$3:$E$36,Uebersetzungen!$B$2+1,FALSE)</f>
        <v>Total</v>
      </c>
      <c r="C14" s="60" t="str">
        <f>VLOOKUP("&lt;SpaltenTitel_2&gt;",Uebersetzungen!$B$3:$E$36,Uebersetzungen!$B$2+1,FALSE)</f>
        <v>Anzahl Haushalte mit…</v>
      </c>
      <c r="D14" s="43"/>
      <c r="E14" s="43"/>
      <c r="F14" s="43"/>
      <c r="G14" s="43"/>
      <c r="H14" s="44"/>
      <c r="I14" s="87" t="str">
        <f>VLOOKUP("&lt;SpaltenTitel_3&gt;",Uebersetzungen!$B$3:$E$36,Uebersetzungen!$B$2+1,FALSE)</f>
        <v>Durchschnittliche Haushaltsgrösse (Anzahl Personen)</v>
      </c>
      <c r="J14" s="89" t="str">
        <f>VLOOKUP("&lt;SpaltenTitel_4&gt;",Uebersetzungen!$B$3:$E$36,Uebersetzungen!$B$2+1,FALSE)</f>
        <v>Anteil der unplausiblen Haushalte (in %)*</v>
      </c>
    </row>
    <row r="15" spans="1:10" s="40" customFormat="1" ht="23.25" customHeight="1" x14ac:dyDescent="0.2">
      <c r="A15" s="42"/>
      <c r="B15" s="67"/>
      <c r="C15" s="67" t="str">
        <f>VLOOKUP("&lt;SpaltenTitel_2.1&gt;",Uebersetzungen!$B$3:$E$36,Uebersetzungen!$B$2+1,FALSE)</f>
        <v>1 Person</v>
      </c>
      <c r="D15" s="68" t="str">
        <f>VLOOKUP("&lt;SpaltenTitel_2.2&gt;",Uebersetzungen!$B$3:$E$36,Uebersetzungen!$B$2+1,FALSE)</f>
        <v>2 Personen</v>
      </c>
      <c r="E15" s="68" t="str">
        <f>VLOOKUP("&lt;SpaltenTitel_2.3&gt;",Uebersetzungen!$B$3:$E$336,Uebersetzungen!$B$2+1,FALSE)</f>
        <v>3 Personen</v>
      </c>
      <c r="F15" s="68" t="str">
        <f>VLOOKUP("&lt;SpaltenTitel_2.4&gt;",Uebersetzungen!$B$3:$E$336,Uebersetzungen!$B$2+1,FALSE)</f>
        <v>4 Personen</v>
      </c>
      <c r="G15" s="68" t="str">
        <f>VLOOKUP("&lt;SpaltenTitel_2.5&gt;",Uebersetzungen!$B$3:$E$336,Uebersetzungen!$B$2+1,FALSE)</f>
        <v>5 Personen</v>
      </c>
      <c r="H15" s="69" t="str">
        <f>VLOOKUP("&lt;SpaltenTitel_2.6&gt;",Uebersetzungen!$B$3:$E$336,Uebersetzungen!$B$2+1,FALSE)</f>
        <v>6 oder mehr Personen</v>
      </c>
      <c r="I15" s="88"/>
      <c r="J15" s="90"/>
    </row>
    <row r="16" spans="1:10" x14ac:dyDescent="0.2">
      <c r="A16" s="13"/>
      <c r="B16" s="61"/>
      <c r="C16" s="56"/>
      <c r="D16" s="17"/>
      <c r="E16" s="17"/>
      <c r="F16" s="17"/>
      <c r="G16" s="17"/>
      <c r="H16" s="46"/>
      <c r="I16" s="17"/>
      <c r="J16" s="79"/>
    </row>
    <row r="17" spans="1:10" x14ac:dyDescent="0.2">
      <c r="A17" s="59" t="str">
        <f>VLOOKUP("&lt;Zeilentitel_1&gt;",Uebersetzungen!$B$3:$E$99,Uebersetzungen!$B$2+1,FALSE)</f>
        <v>GRAUBÜNDEN</v>
      </c>
      <c r="B17" s="48">
        <v>96487</v>
      </c>
      <c r="C17" s="48">
        <v>38129</v>
      </c>
      <c r="D17" s="8">
        <v>32426</v>
      </c>
      <c r="E17" s="8">
        <v>11011</v>
      </c>
      <c r="F17" s="8">
        <v>10768</v>
      </c>
      <c r="G17" s="8">
        <v>3245</v>
      </c>
      <c r="H17" s="47">
        <v>908</v>
      </c>
      <c r="I17" s="94">
        <v>2.0836693026000002</v>
      </c>
      <c r="J17" s="71" t="s">
        <v>234</v>
      </c>
    </row>
    <row r="18" spans="1:10" x14ac:dyDescent="0.2">
      <c r="A18" s="6" t="str">
        <f>VLOOKUP("&lt;Zeilentitel_2&gt;",Uebersetzungen!$B$3:$E$99,Uebersetzungen!$B$2+1,FALSE)</f>
        <v>Region Albula</v>
      </c>
      <c r="B18" s="50">
        <v>3929</v>
      </c>
      <c r="C18" s="50">
        <v>1606</v>
      </c>
      <c r="D18" s="9">
        <v>1359</v>
      </c>
      <c r="E18" s="9">
        <v>389</v>
      </c>
      <c r="F18" s="9">
        <v>416</v>
      </c>
      <c r="G18" s="9">
        <v>121</v>
      </c>
      <c r="H18" s="49">
        <v>38</v>
      </c>
      <c r="I18" s="95"/>
      <c r="J18" s="72"/>
    </row>
    <row r="19" spans="1:10" x14ac:dyDescent="0.2">
      <c r="A19" s="7" t="s">
        <v>1</v>
      </c>
      <c r="B19" s="56">
        <v>1343</v>
      </c>
      <c r="C19" s="56">
        <v>574</v>
      </c>
      <c r="D19" s="17">
        <v>434</v>
      </c>
      <c r="E19" s="17">
        <v>131</v>
      </c>
      <c r="F19" s="17">
        <v>157</v>
      </c>
      <c r="G19" s="17">
        <v>38</v>
      </c>
      <c r="H19" s="45">
        <v>9</v>
      </c>
      <c r="I19" s="96">
        <v>2.0178704393000002</v>
      </c>
      <c r="J19" s="79">
        <v>0</v>
      </c>
    </row>
    <row r="20" spans="1:10" x14ac:dyDescent="0.2">
      <c r="A20" s="7" t="s">
        <v>2</v>
      </c>
      <c r="B20" s="56">
        <v>254</v>
      </c>
      <c r="C20" s="56">
        <v>105</v>
      </c>
      <c r="D20" s="17">
        <v>90</v>
      </c>
      <c r="E20" s="17">
        <v>15</v>
      </c>
      <c r="F20" s="17">
        <v>36</v>
      </c>
      <c r="G20" s="17">
        <v>6</v>
      </c>
      <c r="H20" s="45">
        <v>2</v>
      </c>
      <c r="I20" s="96">
        <v>2.0314960630000001</v>
      </c>
      <c r="J20" s="79">
        <v>0</v>
      </c>
    </row>
    <row r="21" spans="1:10" x14ac:dyDescent="0.2">
      <c r="A21" s="7" t="s">
        <v>96</v>
      </c>
      <c r="B21" s="56">
        <v>109</v>
      </c>
      <c r="C21" s="56">
        <v>48</v>
      </c>
      <c r="D21" s="17">
        <v>42</v>
      </c>
      <c r="E21" s="17">
        <v>9</v>
      </c>
      <c r="F21" s="17">
        <v>7</v>
      </c>
      <c r="G21" s="17">
        <v>2</v>
      </c>
      <c r="H21" s="45">
        <v>1</v>
      </c>
      <c r="I21" s="96">
        <v>1.8623853211000001</v>
      </c>
      <c r="J21" s="79">
        <v>0</v>
      </c>
    </row>
    <row r="22" spans="1:10" x14ac:dyDescent="0.2">
      <c r="A22" s="7" t="s">
        <v>3</v>
      </c>
      <c r="B22" s="56">
        <v>617</v>
      </c>
      <c r="C22" s="56">
        <v>241</v>
      </c>
      <c r="D22" s="17">
        <v>215</v>
      </c>
      <c r="E22" s="17">
        <v>70</v>
      </c>
      <c r="F22" s="17">
        <v>60</v>
      </c>
      <c r="G22" s="17">
        <v>21</v>
      </c>
      <c r="H22" s="45">
        <v>10</v>
      </c>
      <c r="I22" s="96">
        <v>2.0891410049000001</v>
      </c>
      <c r="J22" s="79">
        <v>0</v>
      </c>
    </row>
    <row r="23" spans="1:10" x14ac:dyDescent="0.2">
      <c r="A23" s="7" t="s">
        <v>90</v>
      </c>
      <c r="B23" s="56">
        <v>1181</v>
      </c>
      <c r="C23" s="56">
        <v>471</v>
      </c>
      <c r="D23" s="17">
        <v>425</v>
      </c>
      <c r="E23" s="17">
        <v>125</v>
      </c>
      <c r="F23" s="17">
        <v>114</v>
      </c>
      <c r="G23" s="17">
        <v>36</v>
      </c>
      <c r="H23" s="45">
        <v>10</v>
      </c>
      <c r="I23" s="96">
        <v>2.0321761219000001</v>
      </c>
      <c r="J23" s="79">
        <v>1</v>
      </c>
    </row>
    <row r="24" spans="1:10" x14ac:dyDescent="0.2">
      <c r="A24" s="7" t="s">
        <v>93</v>
      </c>
      <c r="B24" s="56">
        <v>425</v>
      </c>
      <c r="C24" s="56">
        <v>167</v>
      </c>
      <c r="D24" s="17">
        <v>153</v>
      </c>
      <c r="E24" s="17">
        <v>39</v>
      </c>
      <c r="F24" s="17">
        <v>42</v>
      </c>
      <c r="G24" s="17">
        <v>18</v>
      </c>
      <c r="H24" s="45">
        <v>6</v>
      </c>
      <c r="I24" s="96">
        <v>2.08</v>
      </c>
      <c r="J24" s="79" t="s">
        <v>234</v>
      </c>
    </row>
    <row r="25" spans="1:10" x14ac:dyDescent="0.2">
      <c r="A25" s="6" t="str">
        <f>VLOOKUP("&lt;Zeilentitel_3&gt;",Uebersetzungen!$B$3:$E$99,Uebersetzungen!$B$2+1,FALSE)</f>
        <v>Region Bernina</v>
      </c>
      <c r="B25" s="50">
        <v>1990</v>
      </c>
      <c r="C25" s="50">
        <v>708</v>
      </c>
      <c r="D25" s="9">
        <v>621</v>
      </c>
      <c r="E25" s="9">
        <v>246</v>
      </c>
      <c r="F25" s="9">
        <v>264</v>
      </c>
      <c r="G25" s="9">
        <v>124</v>
      </c>
      <c r="H25" s="49">
        <v>27</v>
      </c>
      <c r="I25" s="95"/>
      <c r="J25" s="72"/>
    </row>
    <row r="26" spans="1:10" x14ac:dyDescent="0.2">
      <c r="A26" s="7" t="s">
        <v>4</v>
      </c>
      <c r="B26" s="56">
        <v>467</v>
      </c>
      <c r="C26" s="56">
        <v>157</v>
      </c>
      <c r="D26" s="17">
        <v>142</v>
      </c>
      <c r="E26" s="17">
        <v>75</v>
      </c>
      <c r="F26" s="17">
        <v>54</v>
      </c>
      <c r="G26" s="17">
        <v>31</v>
      </c>
      <c r="H26" s="45">
        <v>8</v>
      </c>
      <c r="I26" s="96">
        <v>2.3383297645000001</v>
      </c>
      <c r="J26" s="79" t="s">
        <v>234</v>
      </c>
    </row>
    <row r="27" spans="1:10" x14ac:dyDescent="0.2">
      <c r="A27" s="7" t="s">
        <v>5</v>
      </c>
      <c r="B27" s="56">
        <v>1523</v>
      </c>
      <c r="C27" s="56">
        <v>551</v>
      </c>
      <c r="D27" s="17">
        <v>479</v>
      </c>
      <c r="E27" s="17">
        <v>171</v>
      </c>
      <c r="F27" s="17">
        <v>210</v>
      </c>
      <c r="G27" s="17">
        <v>93</v>
      </c>
      <c r="H27" s="45">
        <v>19</v>
      </c>
      <c r="I27" s="96">
        <v>2.2626395272000002</v>
      </c>
      <c r="J27" s="79">
        <v>0</v>
      </c>
    </row>
    <row r="28" spans="1:10" x14ac:dyDescent="0.2">
      <c r="A28" s="6" t="str">
        <f>VLOOKUP("&lt;Zeilentitel_4&gt;",Uebersetzungen!$B$3:$E$99,Uebersetzungen!$B$2+1,FALSE)</f>
        <v>Region Engiadina Bassa/Val Müstair</v>
      </c>
      <c r="B28" s="50">
        <v>4342</v>
      </c>
      <c r="C28" s="50">
        <v>1699</v>
      </c>
      <c r="D28" s="9">
        <v>1499</v>
      </c>
      <c r="E28" s="9">
        <v>495</v>
      </c>
      <c r="F28" s="9">
        <v>466</v>
      </c>
      <c r="G28" s="9">
        <v>148</v>
      </c>
      <c r="H28" s="49">
        <v>35</v>
      </c>
      <c r="I28" s="95"/>
      <c r="J28" s="72"/>
    </row>
    <row r="29" spans="1:10" x14ac:dyDescent="0.2">
      <c r="A29" s="7" t="s">
        <v>38</v>
      </c>
      <c r="B29" s="56">
        <v>749</v>
      </c>
      <c r="C29" s="56">
        <v>296</v>
      </c>
      <c r="D29" s="17">
        <v>251</v>
      </c>
      <c r="E29" s="17">
        <v>78</v>
      </c>
      <c r="F29" s="17">
        <v>95</v>
      </c>
      <c r="G29" s="17">
        <v>24</v>
      </c>
      <c r="H29" s="45">
        <v>5</v>
      </c>
      <c r="I29" s="96">
        <v>2.0854472629999998</v>
      </c>
      <c r="J29" s="79">
        <v>0</v>
      </c>
    </row>
    <row r="30" spans="1:10" x14ac:dyDescent="0.2">
      <c r="A30" s="7" t="s">
        <v>39</v>
      </c>
      <c r="B30" s="56">
        <v>372</v>
      </c>
      <c r="C30" s="56">
        <v>166</v>
      </c>
      <c r="D30" s="17">
        <v>100</v>
      </c>
      <c r="E30" s="17">
        <v>51</v>
      </c>
      <c r="F30" s="17">
        <v>46</v>
      </c>
      <c r="G30" s="17">
        <v>9</v>
      </c>
      <c r="H30" s="45">
        <v>0</v>
      </c>
      <c r="I30" s="96">
        <v>2.0107526882000002</v>
      </c>
      <c r="J30" s="79">
        <v>0</v>
      </c>
    </row>
    <row r="31" spans="1:10" x14ac:dyDescent="0.2">
      <c r="A31" s="7" t="s">
        <v>40</v>
      </c>
      <c r="B31" s="56">
        <v>2152</v>
      </c>
      <c r="C31" s="56">
        <v>824</v>
      </c>
      <c r="D31" s="17">
        <v>750</v>
      </c>
      <c r="E31" s="17">
        <v>252</v>
      </c>
      <c r="F31" s="17">
        <v>229</v>
      </c>
      <c r="G31" s="17">
        <v>80</v>
      </c>
      <c r="H31" s="45">
        <v>17</v>
      </c>
      <c r="I31" s="96">
        <v>2.0920074349000002</v>
      </c>
      <c r="J31" s="79" t="s">
        <v>234</v>
      </c>
    </row>
    <row r="32" spans="1:10" x14ac:dyDescent="0.2">
      <c r="A32" s="7" t="s">
        <v>41</v>
      </c>
      <c r="B32" s="56">
        <v>375</v>
      </c>
      <c r="C32" s="56">
        <v>135</v>
      </c>
      <c r="D32" s="17">
        <v>133</v>
      </c>
      <c r="E32" s="17">
        <v>46</v>
      </c>
      <c r="F32" s="17">
        <v>47</v>
      </c>
      <c r="G32" s="17">
        <v>11</v>
      </c>
      <c r="H32" s="45">
        <v>3</v>
      </c>
      <c r="I32" s="96">
        <v>2.1413333333</v>
      </c>
      <c r="J32" s="79">
        <v>0</v>
      </c>
    </row>
    <row r="33" spans="1:10" x14ac:dyDescent="0.2">
      <c r="A33" s="7" t="s">
        <v>60</v>
      </c>
      <c r="B33" s="56">
        <v>694</v>
      </c>
      <c r="C33" s="56">
        <v>278</v>
      </c>
      <c r="D33" s="17">
        <v>265</v>
      </c>
      <c r="E33" s="17">
        <v>68</v>
      </c>
      <c r="F33" s="17">
        <v>49</v>
      </c>
      <c r="G33" s="17">
        <v>24</v>
      </c>
      <c r="H33" s="45">
        <v>10</v>
      </c>
      <c r="I33" s="96">
        <v>2.0043227666000001</v>
      </c>
      <c r="J33" s="79">
        <v>0</v>
      </c>
    </row>
    <row r="34" spans="1:10" x14ac:dyDescent="0.2">
      <c r="A34" s="6" t="str">
        <f>VLOOKUP("&lt;Zeilentitel_5&gt;",Uebersetzungen!$B$3:$E$99,Uebersetzungen!$B$2+1,FALSE)</f>
        <v>Region Imboden</v>
      </c>
      <c r="B34" s="50">
        <v>9756</v>
      </c>
      <c r="C34" s="50">
        <v>3347</v>
      </c>
      <c r="D34" s="9">
        <v>3324</v>
      </c>
      <c r="E34" s="9">
        <v>1193</v>
      </c>
      <c r="F34" s="9">
        <v>1416</v>
      </c>
      <c r="G34" s="9">
        <v>363</v>
      </c>
      <c r="H34" s="49">
        <v>113</v>
      </c>
      <c r="I34" s="95"/>
      <c r="J34" s="72"/>
    </row>
    <row r="35" spans="1:10" x14ac:dyDescent="0.2">
      <c r="A35" s="7" t="s">
        <v>31</v>
      </c>
      <c r="B35" s="56">
        <v>1536</v>
      </c>
      <c r="C35" s="56">
        <v>516</v>
      </c>
      <c r="D35" s="17">
        <v>511</v>
      </c>
      <c r="E35" s="17">
        <v>178</v>
      </c>
      <c r="F35" s="17">
        <v>249</v>
      </c>
      <c r="G35" s="17">
        <v>67</v>
      </c>
      <c r="H35" s="45">
        <v>15</v>
      </c>
      <c r="I35" s="96">
        <v>2.2760416666999999</v>
      </c>
      <c r="J35" s="79" t="s">
        <v>234</v>
      </c>
    </row>
    <row r="36" spans="1:10" x14ac:dyDescent="0.2">
      <c r="A36" s="7" t="s">
        <v>32</v>
      </c>
      <c r="B36" s="56">
        <v>3600</v>
      </c>
      <c r="C36" s="56">
        <v>1177</v>
      </c>
      <c r="D36" s="17">
        <v>1228</v>
      </c>
      <c r="E36" s="17">
        <v>474</v>
      </c>
      <c r="F36" s="17">
        <v>525</v>
      </c>
      <c r="G36" s="17">
        <v>149</v>
      </c>
      <c r="H36" s="45">
        <v>47</v>
      </c>
      <c r="I36" s="96">
        <v>2.2761111111000001</v>
      </c>
      <c r="J36" s="79" t="s">
        <v>234</v>
      </c>
    </row>
    <row r="37" spans="1:10" x14ac:dyDescent="0.2">
      <c r="A37" s="7" t="s">
        <v>33</v>
      </c>
      <c r="B37" s="56">
        <v>670</v>
      </c>
      <c r="C37" s="56">
        <v>195</v>
      </c>
      <c r="D37" s="17">
        <v>231</v>
      </c>
      <c r="E37" s="17">
        <v>82</v>
      </c>
      <c r="F37" s="17">
        <v>115</v>
      </c>
      <c r="G37" s="17">
        <v>35</v>
      </c>
      <c r="H37" s="45">
        <v>12</v>
      </c>
      <c r="I37" s="96">
        <v>2.4134328358000001</v>
      </c>
      <c r="J37" s="79">
        <v>0</v>
      </c>
    </row>
    <row r="38" spans="1:10" x14ac:dyDescent="0.2">
      <c r="A38" s="7" t="s">
        <v>34</v>
      </c>
      <c r="B38" s="56">
        <v>1178</v>
      </c>
      <c r="C38" s="56">
        <v>343</v>
      </c>
      <c r="D38" s="17">
        <v>388</v>
      </c>
      <c r="E38" s="17">
        <v>171</v>
      </c>
      <c r="F38" s="17">
        <v>214</v>
      </c>
      <c r="G38" s="17">
        <v>45</v>
      </c>
      <c r="H38" s="45">
        <v>17</v>
      </c>
      <c r="I38" s="96">
        <v>2.3972835313999998</v>
      </c>
      <c r="J38" s="79">
        <v>0</v>
      </c>
    </row>
    <row r="39" spans="1:10" x14ac:dyDescent="0.2">
      <c r="A39" s="7" t="s">
        <v>35</v>
      </c>
      <c r="B39" s="56">
        <v>1512</v>
      </c>
      <c r="C39" s="56">
        <v>676</v>
      </c>
      <c r="D39" s="17">
        <v>491</v>
      </c>
      <c r="E39" s="17">
        <v>165</v>
      </c>
      <c r="F39" s="17">
        <v>151</v>
      </c>
      <c r="G39" s="17">
        <v>25</v>
      </c>
      <c r="H39" s="45">
        <v>4</v>
      </c>
      <c r="I39" s="96">
        <v>1.9226190476</v>
      </c>
      <c r="J39" s="79">
        <v>0</v>
      </c>
    </row>
    <row r="40" spans="1:10" x14ac:dyDescent="0.2">
      <c r="A40" s="7" t="s">
        <v>36</v>
      </c>
      <c r="B40" s="56">
        <v>556</v>
      </c>
      <c r="C40" s="56">
        <v>191</v>
      </c>
      <c r="D40" s="17">
        <v>215</v>
      </c>
      <c r="E40" s="17">
        <v>53</v>
      </c>
      <c r="F40" s="17">
        <v>70</v>
      </c>
      <c r="G40" s="17">
        <v>14</v>
      </c>
      <c r="H40" s="45">
        <v>13</v>
      </c>
      <c r="I40" s="96">
        <v>2.1744604317</v>
      </c>
      <c r="J40" s="79">
        <v>0</v>
      </c>
    </row>
    <row r="41" spans="1:10" x14ac:dyDescent="0.2">
      <c r="A41" s="7" t="s">
        <v>37</v>
      </c>
      <c r="B41" s="56">
        <v>704</v>
      </c>
      <c r="C41" s="56">
        <v>249</v>
      </c>
      <c r="D41" s="17">
        <v>260</v>
      </c>
      <c r="E41" s="17">
        <v>70</v>
      </c>
      <c r="F41" s="17">
        <v>92</v>
      </c>
      <c r="G41" s="17">
        <v>28</v>
      </c>
      <c r="H41" s="45">
        <v>5</v>
      </c>
      <c r="I41" s="96">
        <v>2.1590909091000001</v>
      </c>
      <c r="J41" s="79">
        <v>0</v>
      </c>
    </row>
    <row r="42" spans="1:10" x14ac:dyDescent="0.2">
      <c r="A42" s="6" t="str">
        <f>VLOOKUP("&lt;Zeilentitel_6&gt;",Uebersetzungen!$B$3:$E$99,Uebersetzungen!$B$2+1,FALSE)</f>
        <v>Region Landquart</v>
      </c>
      <c r="B42" s="50">
        <v>11696</v>
      </c>
      <c r="C42" s="50">
        <v>3893</v>
      </c>
      <c r="D42" s="9">
        <v>4196</v>
      </c>
      <c r="E42" s="9">
        <v>1425</v>
      </c>
      <c r="F42" s="9">
        <v>1592</v>
      </c>
      <c r="G42" s="9">
        <v>464</v>
      </c>
      <c r="H42" s="49">
        <v>126</v>
      </c>
      <c r="I42" s="95"/>
      <c r="J42" s="72"/>
    </row>
    <row r="43" spans="1:10" x14ac:dyDescent="0.2">
      <c r="A43" s="7" t="s">
        <v>71</v>
      </c>
      <c r="B43" s="56">
        <v>1463</v>
      </c>
      <c r="C43" s="56">
        <v>467</v>
      </c>
      <c r="D43" s="17">
        <v>525</v>
      </c>
      <c r="E43" s="17">
        <v>184</v>
      </c>
      <c r="F43" s="17">
        <v>223</v>
      </c>
      <c r="G43" s="17">
        <v>55</v>
      </c>
      <c r="H43" s="45">
        <v>9</v>
      </c>
      <c r="I43" s="96">
        <v>2.2494873547999998</v>
      </c>
      <c r="J43" s="79" t="s">
        <v>234</v>
      </c>
    </row>
    <row r="44" spans="1:10" x14ac:dyDescent="0.2">
      <c r="A44" s="7" t="s">
        <v>72</v>
      </c>
      <c r="B44" s="56">
        <v>1196</v>
      </c>
      <c r="C44" s="56">
        <v>409</v>
      </c>
      <c r="D44" s="17">
        <v>414</v>
      </c>
      <c r="E44" s="17">
        <v>154</v>
      </c>
      <c r="F44" s="17">
        <v>161</v>
      </c>
      <c r="G44" s="17">
        <v>44</v>
      </c>
      <c r="H44" s="45">
        <v>14</v>
      </c>
      <c r="I44" s="96">
        <v>2.2148829431000001</v>
      </c>
      <c r="J44" s="79">
        <v>0</v>
      </c>
    </row>
    <row r="45" spans="1:10" x14ac:dyDescent="0.2">
      <c r="A45" s="7" t="s">
        <v>73</v>
      </c>
      <c r="B45" s="56">
        <v>1613</v>
      </c>
      <c r="C45" s="56">
        <v>570</v>
      </c>
      <c r="D45" s="17">
        <v>562</v>
      </c>
      <c r="E45" s="17">
        <v>193</v>
      </c>
      <c r="F45" s="17">
        <v>199</v>
      </c>
      <c r="G45" s="17">
        <v>68</v>
      </c>
      <c r="H45" s="45">
        <v>21</v>
      </c>
      <c r="I45" s="96">
        <v>2.1934283943000001</v>
      </c>
      <c r="J45" s="79" t="s">
        <v>234</v>
      </c>
    </row>
    <row r="46" spans="1:10" x14ac:dyDescent="0.2">
      <c r="A46" s="7" t="s">
        <v>74</v>
      </c>
      <c r="B46" s="56">
        <v>407</v>
      </c>
      <c r="C46" s="56">
        <v>135</v>
      </c>
      <c r="D46" s="17">
        <v>164</v>
      </c>
      <c r="E46" s="17">
        <v>47</v>
      </c>
      <c r="F46" s="17">
        <v>52</v>
      </c>
      <c r="G46" s="17">
        <v>6</v>
      </c>
      <c r="H46" s="45">
        <v>3</v>
      </c>
      <c r="I46" s="96">
        <v>2.1179361178999998</v>
      </c>
      <c r="J46" s="79">
        <v>0</v>
      </c>
    </row>
    <row r="47" spans="1:10" x14ac:dyDescent="0.2">
      <c r="A47" s="7" t="s">
        <v>75</v>
      </c>
      <c r="B47" s="56">
        <v>411</v>
      </c>
      <c r="C47" s="56">
        <v>112</v>
      </c>
      <c r="D47" s="17">
        <v>171</v>
      </c>
      <c r="E47" s="17">
        <v>51</v>
      </c>
      <c r="F47" s="17">
        <v>58</v>
      </c>
      <c r="G47" s="17">
        <v>13</v>
      </c>
      <c r="H47" s="45">
        <v>6</v>
      </c>
      <c r="I47" s="96">
        <v>2.2895377129000001</v>
      </c>
      <c r="J47" s="79">
        <v>0</v>
      </c>
    </row>
    <row r="48" spans="1:10" x14ac:dyDescent="0.2">
      <c r="A48" s="7" t="s">
        <v>76</v>
      </c>
      <c r="B48" s="56">
        <v>1463</v>
      </c>
      <c r="C48" s="56">
        <v>509</v>
      </c>
      <c r="D48" s="17">
        <v>530</v>
      </c>
      <c r="E48" s="17">
        <v>168</v>
      </c>
      <c r="F48" s="17">
        <v>192</v>
      </c>
      <c r="G48" s="17">
        <v>57</v>
      </c>
      <c r="H48" s="45">
        <v>7</v>
      </c>
      <c r="I48" s="96">
        <v>2.1688311688000002</v>
      </c>
      <c r="J48" s="79" t="s">
        <v>234</v>
      </c>
    </row>
    <row r="49" spans="1:10" x14ac:dyDescent="0.2">
      <c r="A49" s="7" t="s">
        <v>77</v>
      </c>
      <c r="B49" s="56">
        <v>1086</v>
      </c>
      <c r="C49" s="56">
        <v>310</v>
      </c>
      <c r="D49" s="17">
        <v>430</v>
      </c>
      <c r="E49" s="17">
        <v>125</v>
      </c>
      <c r="F49" s="17">
        <v>158</v>
      </c>
      <c r="G49" s="17">
        <v>49</v>
      </c>
      <c r="H49" s="45">
        <v>14</v>
      </c>
      <c r="I49" s="96">
        <v>2.3121546960999999</v>
      </c>
      <c r="J49" s="79">
        <v>0</v>
      </c>
    </row>
    <row r="50" spans="1:10" x14ac:dyDescent="0.2">
      <c r="A50" s="7" t="s">
        <v>78</v>
      </c>
      <c r="B50" s="56">
        <v>4057</v>
      </c>
      <c r="C50" s="56">
        <v>1381</v>
      </c>
      <c r="D50" s="17">
        <v>1400</v>
      </c>
      <c r="E50" s="17">
        <v>503</v>
      </c>
      <c r="F50" s="17">
        <v>549</v>
      </c>
      <c r="G50" s="17">
        <v>172</v>
      </c>
      <c r="H50" s="45">
        <v>52</v>
      </c>
      <c r="I50" s="96">
        <v>2.2376140004999998</v>
      </c>
      <c r="J50" s="79">
        <v>0</v>
      </c>
    </row>
    <row r="51" spans="1:10" x14ac:dyDescent="0.2">
      <c r="A51" s="6" t="str">
        <f>VLOOKUP("&lt;Zeilentitel_7&gt;",Uebersetzungen!$B$3:$E$99,Uebersetzungen!$B$2+1,FALSE)</f>
        <v>Region Maloja</v>
      </c>
      <c r="B51" s="50">
        <v>9213</v>
      </c>
      <c r="C51" s="50">
        <v>4217</v>
      </c>
      <c r="D51" s="9">
        <v>2823</v>
      </c>
      <c r="E51" s="9">
        <v>1017</v>
      </c>
      <c r="F51" s="9">
        <v>885</v>
      </c>
      <c r="G51" s="9">
        <v>220</v>
      </c>
      <c r="H51" s="49">
        <v>51</v>
      </c>
      <c r="I51" s="95"/>
      <c r="J51" s="72"/>
    </row>
    <row r="52" spans="1:10" x14ac:dyDescent="0.2">
      <c r="A52" s="7" t="s">
        <v>42</v>
      </c>
      <c r="B52" s="56">
        <v>306</v>
      </c>
      <c r="C52" s="56">
        <v>129</v>
      </c>
      <c r="D52" s="17">
        <v>101</v>
      </c>
      <c r="E52" s="17">
        <v>38</v>
      </c>
      <c r="F52" s="17">
        <v>29</v>
      </c>
      <c r="G52" s="17">
        <v>8</v>
      </c>
      <c r="H52" s="45">
        <v>1</v>
      </c>
      <c r="I52" s="96">
        <v>1.9836601306999999</v>
      </c>
      <c r="J52" s="79">
        <v>0</v>
      </c>
    </row>
    <row r="53" spans="1:10" x14ac:dyDescent="0.2">
      <c r="A53" s="7" t="s">
        <v>43</v>
      </c>
      <c r="B53" s="56">
        <v>707</v>
      </c>
      <c r="C53" s="56">
        <v>300</v>
      </c>
      <c r="D53" s="17">
        <v>239</v>
      </c>
      <c r="E53" s="17">
        <v>74</v>
      </c>
      <c r="F53" s="17">
        <v>74</v>
      </c>
      <c r="G53" s="17">
        <v>17</v>
      </c>
      <c r="H53" s="45">
        <v>3</v>
      </c>
      <c r="I53" s="96">
        <v>1.9816124470000001</v>
      </c>
      <c r="J53" s="79" t="s">
        <v>234</v>
      </c>
    </row>
    <row r="54" spans="1:10" x14ac:dyDescent="0.2">
      <c r="A54" s="7" t="s">
        <v>44</v>
      </c>
      <c r="B54" s="56">
        <v>96</v>
      </c>
      <c r="C54" s="56">
        <v>32</v>
      </c>
      <c r="D54" s="17">
        <v>43</v>
      </c>
      <c r="E54" s="17">
        <v>10</v>
      </c>
      <c r="F54" s="17">
        <v>7</v>
      </c>
      <c r="G54" s="17">
        <v>4</v>
      </c>
      <c r="H54" s="45">
        <v>0</v>
      </c>
      <c r="I54" s="96">
        <v>2.0416666666999999</v>
      </c>
      <c r="J54" s="79">
        <v>0</v>
      </c>
    </row>
    <row r="55" spans="1:10" x14ac:dyDescent="0.2">
      <c r="A55" s="7" t="s">
        <v>45</v>
      </c>
      <c r="B55" s="56">
        <v>1041</v>
      </c>
      <c r="C55" s="56">
        <v>452</v>
      </c>
      <c r="D55" s="17">
        <v>323</v>
      </c>
      <c r="E55" s="17">
        <v>134</v>
      </c>
      <c r="F55" s="17">
        <v>96</v>
      </c>
      <c r="G55" s="17">
        <v>31</v>
      </c>
      <c r="H55" s="45">
        <v>5</v>
      </c>
      <c r="I55" s="96">
        <v>1.9875120076999999</v>
      </c>
      <c r="J55" s="79" t="s">
        <v>234</v>
      </c>
    </row>
    <row r="56" spans="1:10" x14ac:dyDescent="0.2">
      <c r="A56" s="7" t="s">
        <v>95</v>
      </c>
      <c r="B56" s="56">
        <v>361</v>
      </c>
      <c r="C56" s="56">
        <v>164</v>
      </c>
      <c r="D56" s="17">
        <v>101</v>
      </c>
      <c r="E56" s="17">
        <v>50</v>
      </c>
      <c r="F56" s="17">
        <v>36</v>
      </c>
      <c r="G56" s="17">
        <v>6</v>
      </c>
      <c r="H56" s="45">
        <v>4</v>
      </c>
      <c r="I56" s="96">
        <v>1.9916897507</v>
      </c>
      <c r="J56" s="79" t="s">
        <v>234</v>
      </c>
    </row>
    <row r="57" spans="1:10" x14ac:dyDescent="0.2">
      <c r="A57" s="7" t="s">
        <v>46</v>
      </c>
      <c r="B57" s="56">
        <v>1426</v>
      </c>
      <c r="C57" s="56">
        <v>600</v>
      </c>
      <c r="D57" s="17">
        <v>464</v>
      </c>
      <c r="E57" s="17">
        <v>150</v>
      </c>
      <c r="F57" s="17">
        <v>172</v>
      </c>
      <c r="G57" s="17">
        <v>31</v>
      </c>
      <c r="H57" s="45">
        <v>9</v>
      </c>
      <c r="I57" s="96">
        <v>2.0175315567999998</v>
      </c>
      <c r="J57" s="79" t="s">
        <v>234</v>
      </c>
    </row>
    <row r="58" spans="1:10" x14ac:dyDescent="0.2">
      <c r="A58" s="7" t="s">
        <v>97</v>
      </c>
      <c r="B58" s="56">
        <v>2688</v>
      </c>
      <c r="C58" s="56">
        <v>1404</v>
      </c>
      <c r="D58" s="17">
        <v>744</v>
      </c>
      <c r="E58" s="17">
        <v>269</v>
      </c>
      <c r="F58" s="17">
        <v>213</v>
      </c>
      <c r="G58" s="17">
        <v>45</v>
      </c>
      <c r="H58" s="45">
        <v>13</v>
      </c>
      <c r="I58" s="96">
        <v>1.8121279762</v>
      </c>
      <c r="J58" s="79">
        <v>1</v>
      </c>
    </row>
    <row r="59" spans="1:10" x14ac:dyDescent="0.2">
      <c r="A59" s="7" t="s">
        <v>47</v>
      </c>
      <c r="B59" s="56">
        <v>341</v>
      </c>
      <c r="C59" s="56">
        <v>146</v>
      </c>
      <c r="D59" s="17">
        <v>97</v>
      </c>
      <c r="E59" s="17">
        <v>44</v>
      </c>
      <c r="F59" s="17">
        <v>42</v>
      </c>
      <c r="G59" s="17">
        <v>10</v>
      </c>
      <c r="H59" s="45">
        <v>2</v>
      </c>
      <c r="I59" s="96">
        <v>2.0586510264000002</v>
      </c>
      <c r="J59" s="79">
        <v>0</v>
      </c>
    </row>
    <row r="60" spans="1:10" x14ac:dyDescent="0.2">
      <c r="A60" s="7" t="s">
        <v>98</v>
      </c>
      <c r="B60" s="56">
        <v>355</v>
      </c>
      <c r="C60" s="56">
        <v>162</v>
      </c>
      <c r="D60" s="17">
        <v>99</v>
      </c>
      <c r="E60" s="17">
        <v>48</v>
      </c>
      <c r="F60" s="17">
        <v>34</v>
      </c>
      <c r="G60" s="17">
        <v>9</v>
      </c>
      <c r="H60" s="45">
        <v>3</v>
      </c>
      <c r="I60" s="96">
        <v>1.9830985914999999</v>
      </c>
      <c r="J60" s="79">
        <v>2</v>
      </c>
    </row>
    <row r="61" spans="1:10" x14ac:dyDescent="0.2">
      <c r="A61" s="7" t="s">
        <v>48</v>
      </c>
      <c r="B61" s="56">
        <v>593</v>
      </c>
      <c r="C61" s="56">
        <v>293</v>
      </c>
      <c r="D61" s="17">
        <v>186</v>
      </c>
      <c r="E61" s="17">
        <v>56</v>
      </c>
      <c r="F61" s="17">
        <v>46</v>
      </c>
      <c r="G61" s="17">
        <v>10</v>
      </c>
      <c r="H61" s="45">
        <v>2</v>
      </c>
      <c r="I61" s="96">
        <v>1.8246205734000001</v>
      </c>
      <c r="J61" s="79">
        <v>0</v>
      </c>
    </row>
    <row r="62" spans="1:10" x14ac:dyDescent="0.2">
      <c r="A62" s="7" t="s">
        <v>49</v>
      </c>
      <c r="B62" s="56">
        <v>550</v>
      </c>
      <c r="C62" s="56">
        <v>224</v>
      </c>
      <c r="D62" s="17">
        <v>190</v>
      </c>
      <c r="E62" s="17">
        <v>60</v>
      </c>
      <c r="F62" s="17">
        <v>63</v>
      </c>
      <c r="G62" s="17">
        <v>11</v>
      </c>
      <c r="H62" s="45">
        <v>2</v>
      </c>
      <c r="I62" s="96">
        <v>2.0072727273000002</v>
      </c>
      <c r="J62" s="79">
        <v>0</v>
      </c>
    </row>
    <row r="63" spans="1:10" x14ac:dyDescent="0.2">
      <c r="A63" s="7" t="s">
        <v>99</v>
      </c>
      <c r="B63" s="56">
        <v>749</v>
      </c>
      <c r="C63" s="56">
        <v>311</v>
      </c>
      <c r="D63" s="17">
        <v>236</v>
      </c>
      <c r="E63" s="17">
        <v>84</v>
      </c>
      <c r="F63" s="17">
        <v>73</v>
      </c>
      <c r="G63" s="17">
        <v>38</v>
      </c>
      <c r="H63" s="45">
        <v>7</v>
      </c>
      <c r="I63" s="96">
        <v>2.0814419225999998</v>
      </c>
      <c r="J63" s="79">
        <v>1</v>
      </c>
    </row>
    <row r="64" spans="1:10" x14ac:dyDescent="0.2">
      <c r="A64" s="6" t="str">
        <f>VLOOKUP("&lt;Zeilentitel_8&gt;",Uebersetzungen!$B$3:$E$99,Uebersetzungen!$B$2+1,FALSE)</f>
        <v>Region Moesa</v>
      </c>
      <c r="B64" s="50">
        <v>4322</v>
      </c>
      <c r="C64" s="50">
        <v>1685</v>
      </c>
      <c r="D64" s="9">
        <v>1370</v>
      </c>
      <c r="E64" s="9">
        <v>596</v>
      </c>
      <c r="F64" s="9">
        <v>517</v>
      </c>
      <c r="G64" s="9">
        <v>123</v>
      </c>
      <c r="H64" s="49">
        <v>31</v>
      </c>
      <c r="I64" s="95"/>
      <c r="J64" s="72"/>
    </row>
    <row r="65" spans="1:10" x14ac:dyDescent="0.2">
      <c r="A65" s="7" t="s">
        <v>50</v>
      </c>
      <c r="B65" s="56">
        <v>49</v>
      </c>
      <c r="C65" s="56">
        <v>22</v>
      </c>
      <c r="D65" s="17">
        <v>17</v>
      </c>
      <c r="E65" s="17">
        <v>6</v>
      </c>
      <c r="F65" s="17">
        <v>3</v>
      </c>
      <c r="G65" s="17">
        <v>1</v>
      </c>
      <c r="H65" s="45">
        <v>0</v>
      </c>
      <c r="I65" s="96">
        <v>1.8571428570999999</v>
      </c>
      <c r="J65" s="79">
        <v>0</v>
      </c>
    </row>
    <row r="66" spans="1:10" x14ac:dyDescent="0.2">
      <c r="A66" s="7" t="s">
        <v>51</v>
      </c>
      <c r="B66" s="56">
        <v>127</v>
      </c>
      <c r="C66" s="56">
        <v>54</v>
      </c>
      <c r="D66" s="17">
        <v>39</v>
      </c>
      <c r="E66" s="17">
        <v>16</v>
      </c>
      <c r="F66" s="17">
        <v>17</v>
      </c>
      <c r="G66" s="17">
        <v>1</v>
      </c>
      <c r="H66" s="45">
        <v>0</v>
      </c>
      <c r="I66" s="96">
        <v>1.9921259843000001</v>
      </c>
      <c r="J66" s="79">
        <v>0</v>
      </c>
    </row>
    <row r="67" spans="1:10" x14ac:dyDescent="0.2">
      <c r="A67" s="7" t="s">
        <v>52</v>
      </c>
      <c r="B67" s="56">
        <v>93</v>
      </c>
      <c r="C67" s="56">
        <v>48</v>
      </c>
      <c r="D67" s="17">
        <v>31</v>
      </c>
      <c r="E67" s="17">
        <v>8</v>
      </c>
      <c r="F67" s="17">
        <v>4</v>
      </c>
      <c r="G67" s="17">
        <v>2</v>
      </c>
      <c r="H67" s="45">
        <v>0</v>
      </c>
      <c r="I67" s="96">
        <v>1.7204301074999999</v>
      </c>
      <c r="J67" s="79">
        <v>0</v>
      </c>
    </row>
    <row r="68" spans="1:10" x14ac:dyDescent="0.2">
      <c r="A68" s="7" t="s">
        <v>53</v>
      </c>
      <c r="B68" s="56">
        <v>69</v>
      </c>
      <c r="C68" s="56">
        <v>34</v>
      </c>
      <c r="D68" s="17">
        <v>27</v>
      </c>
      <c r="E68" s="17">
        <v>6</v>
      </c>
      <c r="F68" s="17">
        <v>1</v>
      </c>
      <c r="G68" s="17">
        <v>0</v>
      </c>
      <c r="H68" s="45">
        <v>1</v>
      </c>
      <c r="I68" s="96">
        <v>1.6956521738999999</v>
      </c>
      <c r="J68" s="79">
        <v>0</v>
      </c>
    </row>
    <row r="69" spans="1:10" x14ac:dyDescent="0.2">
      <c r="A69" s="7" t="s">
        <v>54</v>
      </c>
      <c r="B69" s="56">
        <v>394</v>
      </c>
      <c r="C69" s="56">
        <v>138</v>
      </c>
      <c r="D69" s="17">
        <v>131</v>
      </c>
      <c r="E69" s="17">
        <v>62</v>
      </c>
      <c r="F69" s="17">
        <v>57</v>
      </c>
      <c r="G69" s="17">
        <v>5</v>
      </c>
      <c r="H69" s="45">
        <v>1</v>
      </c>
      <c r="I69" s="96">
        <v>2.1497461928999999</v>
      </c>
      <c r="J69" s="79">
        <v>0</v>
      </c>
    </row>
    <row r="70" spans="1:10" x14ac:dyDescent="0.2">
      <c r="A70" s="7" t="s">
        <v>55</v>
      </c>
      <c r="B70" s="56">
        <v>676</v>
      </c>
      <c r="C70" s="56">
        <v>282</v>
      </c>
      <c r="D70" s="17">
        <v>208</v>
      </c>
      <c r="E70" s="17">
        <v>87</v>
      </c>
      <c r="F70" s="17">
        <v>71</v>
      </c>
      <c r="G70" s="17">
        <v>22</v>
      </c>
      <c r="H70" s="45">
        <v>6</v>
      </c>
      <c r="I70" s="96">
        <v>2.0636094675000001</v>
      </c>
      <c r="J70" s="79">
        <v>0</v>
      </c>
    </row>
    <row r="71" spans="1:10" x14ac:dyDescent="0.2">
      <c r="A71" s="7" t="s">
        <v>56</v>
      </c>
      <c r="B71" s="56">
        <v>161</v>
      </c>
      <c r="C71" s="56">
        <v>66</v>
      </c>
      <c r="D71" s="17">
        <v>50</v>
      </c>
      <c r="E71" s="17">
        <v>26</v>
      </c>
      <c r="F71" s="17">
        <v>14</v>
      </c>
      <c r="G71" s="17">
        <v>4</v>
      </c>
      <c r="H71" s="45">
        <v>1</v>
      </c>
      <c r="I71" s="96">
        <v>2.0248447205</v>
      </c>
      <c r="J71" s="79">
        <v>0</v>
      </c>
    </row>
    <row r="72" spans="1:10" x14ac:dyDescent="0.2">
      <c r="A72" s="7" t="s">
        <v>57</v>
      </c>
      <c r="B72" s="56">
        <v>319</v>
      </c>
      <c r="C72" s="56">
        <v>119</v>
      </c>
      <c r="D72" s="17">
        <v>104</v>
      </c>
      <c r="E72" s="17">
        <v>35</v>
      </c>
      <c r="F72" s="17">
        <v>48</v>
      </c>
      <c r="G72" s="17">
        <v>12</v>
      </c>
      <c r="H72" s="45">
        <v>1</v>
      </c>
      <c r="I72" s="96">
        <v>2.1630094043999999</v>
      </c>
      <c r="J72" s="79">
        <v>0</v>
      </c>
    </row>
    <row r="73" spans="1:10" x14ac:dyDescent="0.2">
      <c r="A73" s="7" t="s">
        <v>58</v>
      </c>
      <c r="B73" s="56">
        <v>719</v>
      </c>
      <c r="C73" s="56">
        <v>274</v>
      </c>
      <c r="D73" s="17">
        <v>231</v>
      </c>
      <c r="E73" s="17">
        <v>103</v>
      </c>
      <c r="F73" s="17">
        <v>81</v>
      </c>
      <c r="G73" s="17">
        <v>22</v>
      </c>
      <c r="H73" s="45">
        <v>8</v>
      </c>
      <c r="I73" s="96">
        <v>2.1251738526000001</v>
      </c>
      <c r="J73" s="79">
        <v>0</v>
      </c>
    </row>
    <row r="74" spans="1:10" x14ac:dyDescent="0.2">
      <c r="A74" s="7" t="s">
        <v>100</v>
      </c>
      <c r="B74" s="56">
        <v>1171</v>
      </c>
      <c r="C74" s="56">
        <v>430</v>
      </c>
      <c r="D74" s="17">
        <v>362</v>
      </c>
      <c r="E74" s="17">
        <v>161</v>
      </c>
      <c r="F74" s="17">
        <v>165</v>
      </c>
      <c r="G74" s="17">
        <v>44</v>
      </c>
      <c r="H74" s="45">
        <v>9</v>
      </c>
      <c r="I74" s="96">
        <v>2.1964133219000002</v>
      </c>
      <c r="J74" s="79">
        <v>0</v>
      </c>
    </row>
    <row r="75" spans="1:10" x14ac:dyDescent="0.2">
      <c r="A75" s="7" t="s">
        <v>59</v>
      </c>
      <c r="B75" s="56">
        <v>435</v>
      </c>
      <c r="C75" s="56">
        <v>169</v>
      </c>
      <c r="D75" s="17">
        <v>136</v>
      </c>
      <c r="E75" s="17">
        <v>71</v>
      </c>
      <c r="F75" s="17">
        <v>47</v>
      </c>
      <c r="G75" s="17">
        <v>9</v>
      </c>
      <c r="H75" s="45">
        <v>3</v>
      </c>
      <c r="I75" s="96">
        <v>2.0827586207</v>
      </c>
      <c r="J75" s="79">
        <v>0</v>
      </c>
    </row>
    <row r="76" spans="1:10" x14ac:dyDescent="0.2">
      <c r="A76" s="7" t="s">
        <v>101</v>
      </c>
      <c r="B76" s="56">
        <v>109</v>
      </c>
      <c r="C76" s="56">
        <v>49</v>
      </c>
      <c r="D76" s="17">
        <v>34</v>
      </c>
      <c r="E76" s="17">
        <v>15</v>
      </c>
      <c r="F76" s="17">
        <v>9</v>
      </c>
      <c r="G76" s="17">
        <v>1</v>
      </c>
      <c r="H76" s="45">
        <v>1</v>
      </c>
      <c r="I76" s="96">
        <v>1.9266055045999999</v>
      </c>
      <c r="J76" s="79">
        <v>0</v>
      </c>
    </row>
    <row r="77" spans="1:10" x14ac:dyDescent="0.2">
      <c r="A77" s="6" t="str">
        <f>VLOOKUP("&lt;Zeilentitel_9&gt;",Uebersetzungen!$B$3:$E$99,Uebersetzungen!$B$2+1,FALSE)</f>
        <v>Region Plessur</v>
      </c>
      <c r="B77" s="50">
        <v>22066</v>
      </c>
      <c r="C77" s="50">
        <v>9712</v>
      </c>
      <c r="D77" s="9">
        <v>7176</v>
      </c>
      <c r="E77" s="9">
        <v>2413</v>
      </c>
      <c r="F77" s="9">
        <v>2065</v>
      </c>
      <c r="G77" s="9">
        <v>550</v>
      </c>
      <c r="H77" s="49">
        <v>150</v>
      </c>
      <c r="I77" s="95"/>
      <c r="J77" s="72"/>
    </row>
    <row r="78" spans="1:10" x14ac:dyDescent="0.2">
      <c r="A78" s="7" t="s">
        <v>67</v>
      </c>
      <c r="B78" s="56">
        <v>19273</v>
      </c>
      <c r="C78" s="56">
        <v>8428</v>
      </c>
      <c r="D78" s="17">
        <v>6258</v>
      </c>
      <c r="E78" s="17">
        <v>2135</v>
      </c>
      <c r="F78" s="17">
        <v>1835</v>
      </c>
      <c r="G78" s="17">
        <v>491</v>
      </c>
      <c r="H78" s="45">
        <v>126</v>
      </c>
      <c r="I78" s="96">
        <v>1.968816479</v>
      </c>
      <c r="J78" s="79" t="s">
        <v>234</v>
      </c>
    </row>
    <row r="79" spans="1:10" x14ac:dyDescent="0.2">
      <c r="A79" s="7" t="s">
        <v>68</v>
      </c>
      <c r="B79" s="56">
        <v>950</v>
      </c>
      <c r="C79" s="56">
        <v>370</v>
      </c>
      <c r="D79" s="17">
        <v>341</v>
      </c>
      <c r="E79" s="17">
        <v>106</v>
      </c>
      <c r="F79" s="17">
        <v>92</v>
      </c>
      <c r="G79" s="17">
        <v>26</v>
      </c>
      <c r="H79" s="45">
        <v>15</v>
      </c>
      <c r="I79" s="96">
        <v>2.0673684210999999</v>
      </c>
      <c r="J79" s="79" t="s">
        <v>234</v>
      </c>
    </row>
    <row r="80" spans="1:10" x14ac:dyDescent="0.2">
      <c r="A80" s="7" t="s">
        <v>69</v>
      </c>
      <c r="B80" s="56">
        <v>1704</v>
      </c>
      <c r="C80" s="56">
        <v>865</v>
      </c>
      <c r="D80" s="17">
        <v>521</v>
      </c>
      <c r="E80" s="17">
        <v>159</v>
      </c>
      <c r="F80" s="17">
        <v>122</v>
      </c>
      <c r="G80" s="17">
        <v>30</v>
      </c>
      <c r="H80" s="45">
        <v>7</v>
      </c>
      <c r="I80" s="96">
        <v>1.8004694835999999</v>
      </c>
      <c r="J80" s="79">
        <v>1</v>
      </c>
    </row>
    <row r="81" spans="1:10" x14ac:dyDescent="0.2">
      <c r="A81" s="7" t="s">
        <v>70</v>
      </c>
      <c r="B81" s="56">
        <v>139</v>
      </c>
      <c r="C81" s="56">
        <v>49</v>
      </c>
      <c r="D81" s="17">
        <v>56</v>
      </c>
      <c r="E81" s="17">
        <v>13</v>
      </c>
      <c r="F81" s="17">
        <v>16</v>
      </c>
      <c r="G81" s="17">
        <v>3</v>
      </c>
      <c r="H81" s="45">
        <v>2</v>
      </c>
      <c r="I81" s="96">
        <v>2.1007194244999998</v>
      </c>
      <c r="J81" s="79">
        <v>1</v>
      </c>
    </row>
    <row r="82" spans="1:10" x14ac:dyDescent="0.2">
      <c r="A82" s="6" t="str">
        <f>VLOOKUP("&lt;Zeilentitel_10&gt;",Uebersetzungen!$B$3:$E$99,Uebersetzungen!$B$2+1,FALSE)</f>
        <v>Region Prättigau/Davos</v>
      </c>
      <c r="B82" s="50">
        <v>12594</v>
      </c>
      <c r="C82" s="50">
        <v>5030</v>
      </c>
      <c r="D82" s="9">
        <v>4262</v>
      </c>
      <c r="E82" s="9">
        <v>1396</v>
      </c>
      <c r="F82" s="9">
        <v>1329</v>
      </c>
      <c r="G82" s="9">
        <v>442</v>
      </c>
      <c r="H82" s="49">
        <v>135</v>
      </c>
      <c r="I82" s="95"/>
      <c r="J82" s="72"/>
    </row>
    <row r="83" spans="1:10" x14ac:dyDescent="0.2">
      <c r="A83" s="7" t="s">
        <v>61</v>
      </c>
      <c r="B83" s="56">
        <v>5388</v>
      </c>
      <c r="C83" s="56">
        <v>2433</v>
      </c>
      <c r="D83" s="17">
        <v>1664</v>
      </c>
      <c r="E83" s="17">
        <v>603</v>
      </c>
      <c r="F83" s="17">
        <v>515</v>
      </c>
      <c r="G83" s="17">
        <v>138</v>
      </c>
      <c r="H83" s="45">
        <v>35</v>
      </c>
      <c r="I83" s="96">
        <v>1.9552709724999999</v>
      </c>
      <c r="J83" s="79" t="s">
        <v>234</v>
      </c>
    </row>
    <row r="84" spans="1:10" x14ac:dyDescent="0.2">
      <c r="A84" s="7" t="s">
        <v>62</v>
      </c>
      <c r="B84" s="56">
        <v>261</v>
      </c>
      <c r="C84" s="56">
        <v>74</v>
      </c>
      <c r="D84" s="17">
        <v>101</v>
      </c>
      <c r="E84" s="17">
        <v>31</v>
      </c>
      <c r="F84" s="17">
        <v>36</v>
      </c>
      <c r="G84" s="17">
        <v>16</v>
      </c>
      <c r="H84" s="45">
        <v>3</v>
      </c>
      <c r="I84" s="96">
        <v>2.3409961685999998</v>
      </c>
      <c r="J84" s="79">
        <v>0</v>
      </c>
    </row>
    <row r="85" spans="1:10" x14ac:dyDescent="0.2">
      <c r="A85" s="7" t="s">
        <v>63</v>
      </c>
      <c r="B85" s="56">
        <v>75</v>
      </c>
      <c r="C85" s="56">
        <v>16</v>
      </c>
      <c r="D85" s="17">
        <v>31</v>
      </c>
      <c r="E85" s="17">
        <v>8</v>
      </c>
      <c r="F85" s="17">
        <v>6</v>
      </c>
      <c r="G85" s="17">
        <v>9</v>
      </c>
      <c r="H85" s="45">
        <v>5</v>
      </c>
      <c r="I85" s="96">
        <v>2.6933333333</v>
      </c>
      <c r="J85" s="79">
        <v>0</v>
      </c>
    </row>
    <row r="86" spans="1:10" x14ac:dyDescent="0.2">
      <c r="A86" s="7" t="s">
        <v>64</v>
      </c>
      <c r="B86" s="56">
        <v>530</v>
      </c>
      <c r="C86" s="56">
        <v>176</v>
      </c>
      <c r="D86" s="17">
        <v>218</v>
      </c>
      <c r="E86" s="17">
        <v>55</v>
      </c>
      <c r="F86" s="17">
        <v>56</v>
      </c>
      <c r="G86" s="17">
        <v>19</v>
      </c>
      <c r="H86" s="45">
        <v>6</v>
      </c>
      <c r="I86" s="96">
        <v>2.1358490566000001</v>
      </c>
      <c r="J86" s="79">
        <v>0</v>
      </c>
    </row>
    <row r="87" spans="1:10" x14ac:dyDescent="0.2">
      <c r="A87" s="7" t="s">
        <v>102</v>
      </c>
      <c r="B87" s="56">
        <v>2204</v>
      </c>
      <c r="C87" s="56">
        <v>922</v>
      </c>
      <c r="D87" s="17">
        <v>760</v>
      </c>
      <c r="E87" s="17">
        <v>217</v>
      </c>
      <c r="F87" s="17">
        <v>222</v>
      </c>
      <c r="G87" s="17">
        <v>65</v>
      </c>
      <c r="H87" s="45">
        <v>18</v>
      </c>
      <c r="I87" s="96">
        <v>2.0054446461</v>
      </c>
      <c r="J87" s="79" t="s">
        <v>234</v>
      </c>
    </row>
    <row r="88" spans="1:10" x14ac:dyDescent="0.2">
      <c r="A88" s="7" t="s">
        <v>91</v>
      </c>
      <c r="B88" s="56">
        <v>100</v>
      </c>
      <c r="C88" s="56">
        <v>32</v>
      </c>
      <c r="D88" s="17">
        <v>41</v>
      </c>
      <c r="E88" s="17">
        <v>7</v>
      </c>
      <c r="F88" s="17">
        <v>13</v>
      </c>
      <c r="G88" s="17">
        <v>4</v>
      </c>
      <c r="H88" s="45">
        <v>3</v>
      </c>
      <c r="I88" s="96">
        <v>2.2799999999999998</v>
      </c>
      <c r="J88" s="79">
        <v>1</v>
      </c>
    </row>
    <row r="89" spans="1:10" x14ac:dyDescent="0.2">
      <c r="A89" s="7" t="s">
        <v>65</v>
      </c>
      <c r="B89" s="56">
        <v>442</v>
      </c>
      <c r="C89" s="56">
        <v>182</v>
      </c>
      <c r="D89" s="17">
        <v>148</v>
      </c>
      <c r="E89" s="17">
        <v>48</v>
      </c>
      <c r="F89" s="17">
        <v>38</v>
      </c>
      <c r="G89" s="17">
        <v>18</v>
      </c>
      <c r="H89" s="45">
        <v>8</v>
      </c>
      <c r="I89" s="96">
        <v>2.0656108597</v>
      </c>
      <c r="J89" s="79">
        <v>0</v>
      </c>
    </row>
    <row r="90" spans="1:10" x14ac:dyDescent="0.2">
      <c r="A90" s="7" t="s">
        <v>66</v>
      </c>
      <c r="B90" s="56">
        <v>706</v>
      </c>
      <c r="C90" s="56">
        <v>217</v>
      </c>
      <c r="D90" s="17">
        <v>262</v>
      </c>
      <c r="E90" s="17">
        <v>90</v>
      </c>
      <c r="F90" s="17">
        <v>87</v>
      </c>
      <c r="G90" s="17">
        <v>43</v>
      </c>
      <c r="H90" s="45">
        <v>7</v>
      </c>
      <c r="I90" s="96">
        <v>2.2903682719999998</v>
      </c>
      <c r="J90" s="79">
        <v>0</v>
      </c>
    </row>
    <row r="91" spans="1:10" x14ac:dyDescent="0.2">
      <c r="A91" s="7" t="s">
        <v>79</v>
      </c>
      <c r="B91" s="56">
        <v>960</v>
      </c>
      <c r="C91" s="56">
        <v>317</v>
      </c>
      <c r="D91" s="17">
        <v>365</v>
      </c>
      <c r="E91" s="17">
        <v>108</v>
      </c>
      <c r="F91" s="17">
        <v>114</v>
      </c>
      <c r="G91" s="17">
        <v>43</v>
      </c>
      <c r="H91" s="45">
        <v>13</v>
      </c>
      <c r="I91" s="96">
        <v>2.2104166667</v>
      </c>
      <c r="J91" s="79">
        <v>0</v>
      </c>
    </row>
    <row r="92" spans="1:10" x14ac:dyDescent="0.2">
      <c r="A92" s="7" t="s">
        <v>80</v>
      </c>
      <c r="B92" s="56">
        <v>1304</v>
      </c>
      <c r="C92" s="56">
        <v>457</v>
      </c>
      <c r="D92" s="17">
        <v>438</v>
      </c>
      <c r="E92" s="17">
        <v>165</v>
      </c>
      <c r="F92" s="17">
        <v>165</v>
      </c>
      <c r="G92" s="17">
        <v>56</v>
      </c>
      <c r="H92" s="45">
        <v>23</v>
      </c>
      <c r="I92" s="96">
        <v>2.2346625766999999</v>
      </c>
      <c r="J92" s="79" t="s">
        <v>234</v>
      </c>
    </row>
    <row r="93" spans="1:10" x14ac:dyDescent="0.2">
      <c r="A93" s="7" t="s">
        <v>81</v>
      </c>
      <c r="B93" s="56">
        <v>624</v>
      </c>
      <c r="C93" s="56">
        <v>204</v>
      </c>
      <c r="D93" s="17">
        <v>234</v>
      </c>
      <c r="E93" s="17">
        <v>64</v>
      </c>
      <c r="F93" s="17">
        <v>77</v>
      </c>
      <c r="G93" s="17">
        <v>31</v>
      </c>
      <c r="H93" s="45">
        <v>14</v>
      </c>
      <c r="I93" s="96">
        <v>2.2676282050999998</v>
      </c>
      <c r="J93" s="79">
        <v>0</v>
      </c>
    </row>
    <row r="94" spans="1:10" x14ac:dyDescent="0.2">
      <c r="A94" s="6" t="str">
        <f>VLOOKUP("&lt;Zeilentitel_11&gt;",Uebersetzungen!$B$3:$E$99,Uebersetzungen!$B$2+1,FALSE)</f>
        <v>Region Surselva</v>
      </c>
      <c r="B94" s="50">
        <v>10112</v>
      </c>
      <c r="C94" s="50">
        <v>3856</v>
      </c>
      <c r="D94" s="9">
        <v>3600</v>
      </c>
      <c r="E94" s="9">
        <v>1077</v>
      </c>
      <c r="F94" s="9">
        <v>1077</v>
      </c>
      <c r="G94" s="9">
        <v>409</v>
      </c>
      <c r="H94" s="49">
        <v>93</v>
      </c>
      <c r="I94" s="95"/>
      <c r="J94" s="72"/>
    </row>
    <row r="95" spans="1:10" x14ac:dyDescent="0.2">
      <c r="A95" s="7" t="s">
        <v>6</v>
      </c>
      <c r="B95" s="56">
        <v>289</v>
      </c>
      <c r="C95" s="56">
        <v>97</v>
      </c>
      <c r="D95" s="17">
        <v>116</v>
      </c>
      <c r="E95" s="17">
        <v>23</v>
      </c>
      <c r="F95" s="17">
        <v>42</v>
      </c>
      <c r="G95" s="17">
        <v>7</v>
      </c>
      <c r="H95" s="45">
        <v>4</v>
      </c>
      <c r="I95" s="96">
        <v>2.1626297578</v>
      </c>
      <c r="J95" s="79">
        <v>0</v>
      </c>
    </row>
    <row r="96" spans="1:10" x14ac:dyDescent="0.2">
      <c r="A96" s="7" t="s">
        <v>7</v>
      </c>
      <c r="B96" s="56">
        <v>1082</v>
      </c>
      <c r="C96" s="56">
        <v>503</v>
      </c>
      <c r="D96" s="17">
        <v>359</v>
      </c>
      <c r="E96" s="17">
        <v>105</v>
      </c>
      <c r="F96" s="17">
        <v>85</v>
      </c>
      <c r="G96" s="17">
        <v>28</v>
      </c>
      <c r="H96" s="45">
        <v>2</v>
      </c>
      <c r="I96" s="96">
        <v>1.8743068392</v>
      </c>
      <c r="J96" s="79" t="s">
        <v>234</v>
      </c>
    </row>
    <row r="97" spans="1:10" x14ac:dyDescent="0.2">
      <c r="A97" s="7" t="s">
        <v>8</v>
      </c>
      <c r="B97" s="56">
        <v>346</v>
      </c>
      <c r="C97" s="56">
        <v>123</v>
      </c>
      <c r="D97" s="17">
        <v>122</v>
      </c>
      <c r="E97" s="17">
        <v>27</v>
      </c>
      <c r="F97" s="17">
        <v>54</v>
      </c>
      <c r="G97" s="17">
        <v>19</v>
      </c>
      <c r="H97" s="45">
        <v>1</v>
      </c>
      <c r="I97" s="96">
        <v>2.2109826589999999</v>
      </c>
      <c r="J97" s="79">
        <v>0</v>
      </c>
    </row>
    <row r="98" spans="1:10" x14ac:dyDescent="0.2">
      <c r="A98" s="7" t="s">
        <v>9</v>
      </c>
      <c r="B98" s="56">
        <v>299</v>
      </c>
      <c r="C98" s="56">
        <v>119</v>
      </c>
      <c r="D98" s="17">
        <v>101</v>
      </c>
      <c r="E98" s="17">
        <v>36</v>
      </c>
      <c r="F98" s="17">
        <v>35</v>
      </c>
      <c r="G98" s="17">
        <v>8</v>
      </c>
      <c r="H98" s="45">
        <v>0</v>
      </c>
      <c r="I98" s="96">
        <v>2.0367892976999999</v>
      </c>
      <c r="J98" s="79">
        <v>0</v>
      </c>
    </row>
    <row r="99" spans="1:10" x14ac:dyDescent="0.2">
      <c r="A99" s="7" t="s">
        <v>10</v>
      </c>
      <c r="B99" s="56">
        <v>467</v>
      </c>
      <c r="C99" s="56">
        <v>210</v>
      </c>
      <c r="D99" s="17">
        <v>146</v>
      </c>
      <c r="E99" s="17">
        <v>43</v>
      </c>
      <c r="F99" s="17">
        <v>38</v>
      </c>
      <c r="G99" s="17">
        <v>26</v>
      </c>
      <c r="H99" s="45">
        <v>4</v>
      </c>
      <c r="I99" s="96">
        <v>2.0085653104999999</v>
      </c>
      <c r="J99" s="79">
        <v>0</v>
      </c>
    </row>
    <row r="100" spans="1:10" x14ac:dyDescent="0.2">
      <c r="A100" s="7" t="s">
        <v>11</v>
      </c>
      <c r="B100" s="56">
        <v>957</v>
      </c>
      <c r="C100" s="56">
        <v>345</v>
      </c>
      <c r="D100" s="17">
        <v>372</v>
      </c>
      <c r="E100" s="17">
        <v>107</v>
      </c>
      <c r="F100" s="17">
        <v>85</v>
      </c>
      <c r="G100" s="17">
        <v>33</v>
      </c>
      <c r="H100" s="45">
        <v>15</v>
      </c>
      <c r="I100" s="96">
        <v>2.0982236154999998</v>
      </c>
      <c r="J100" s="79" t="s">
        <v>234</v>
      </c>
    </row>
    <row r="101" spans="1:10" x14ac:dyDescent="0.2">
      <c r="A101" s="7" t="s">
        <v>12</v>
      </c>
      <c r="B101" s="56">
        <v>2314</v>
      </c>
      <c r="C101" s="56">
        <v>876</v>
      </c>
      <c r="D101" s="17">
        <v>803</v>
      </c>
      <c r="E101" s="17">
        <v>275</v>
      </c>
      <c r="F101" s="17">
        <v>263</v>
      </c>
      <c r="G101" s="17">
        <v>82</v>
      </c>
      <c r="H101" s="45">
        <v>15</v>
      </c>
      <c r="I101" s="96">
        <v>2.1011235954999998</v>
      </c>
      <c r="J101" s="79">
        <v>0</v>
      </c>
    </row>
    <row r="102" spans="1:10" x14ac:dyDescent="0.2">
      <c r="A102" s="7" t="s">
        <v>23</v>
      </c>
      <c r="B102" s="56">
        <v>400</v>
      </c>
      <c r="C102" s="56">
        <v>126</v>
      </c>
      <c r="D102" s="17">
        <v>141</v>
      </c>
      <c r="E102" s="17">
        <v>44</v>
      </c>
      <c r="F102" s="17">
        <v>54</v>
      </c>
      <c r="G102" s="17">
        <v>24</v>
      </c>
      <c r="H102" s="45">
        <v>11</v>
      </c>
      <c r="I102" s="96">
        <v>2.355</v>
      </c>
      <c r="J102" s="79">
        <v>0</v>
      </c>
    </row>
    <row r="103" spans="1:10" x14ac:dyDescent="0.2">
      <c r="A103" s="7" t="s">
        <v>82</v>
      </c>
      <c r="B103" s="56">
        <v>767</v>
      </c>
      <c r="C103" s="56">
        <v>263</v>
      </c>
      <c r="D103" s="17">
        <v>283</v>
      </c>
      <c r="E103" s="17">
        <v>85</v>
      </c>
      <c r="F103" s="17">
        <v>86</v>
      </c>
      <c r="G103" s="17">
        <v>41</v>
      </c>
      <c r="H103" s="45">
        <v>9</v>
      </c>
      <c r="I103" s="96">
        <v>2.1994784876</v>
      </c>
      <c r="J103" s="79" t="s">
        <v>234</v>
      </c>
    </row>
    <row r="104" spans="1:10" x14ac:dyDescent="0.2">
      <c r="A104" s="7" t="s">
        <v>83</v>
      </c>
      <c r="B104" s="56">
        <v>945</v>
      </c>
      <c r="C104" s="56">
        <v>367</v>
      </c>
      <c r="D104" s="17">
        <v>329</v>
      </c>
      <c r="E104" s="17">
        <v>104</v>
      </c>
      <c r="F104" s="17">
        <v>88</v>
      </c>
      <c r="G104" s="17">
        <v>44</v>
      </c>
      <c r="H104" s="45">
        <v>13</v>
      </c>
      <c r="I104" s="96">
        <v>2.1037037036999999</v>
      </c>
      <c r="J104" s="79">
        <v>1</v>
      </c>
    </row>
    <row r="105" spans="1:10" x14ac:dyDescent="0.2">
      <c r="A105" s="7" t="s">
        <v>84</v>
      </c>
      <c r="B105" s="56">
        <v>148</v>
      </c>
      <c r="C105" s="56">
        <v>50</v>
      </c>
      <c r="D105" s="17">
        <v>59</v>
      </c>
      <c r="E105" s="17">
        <v>17</v>
      </c>
      <c r="F105" s="17">
        <v>15</v>
      </c>
      <c r="G105" s="17">
        <v>5</v>
      </c>
      <c r="H105" s="45">
        <v>2</v>
      </c>
      <c r="I105" s="96">
        <v>2.1418918918999998</v>
      </c>
      <c r="J105" s="79">
        <v>0</v>
      </c>
    </row>
    <row r="106" spans="1:10" x14ac:dyDescent="0.2">
      <c r="A106" s="7" t="s">
        <v>85</v>
      </c>
      <c r="B106" s="56">
        <v>477</v>
      </c>
      <c r="C106" s="56">
        <v>154</v>
      </c>
      <c r="D106" s="17">
        <v>185</v>
      </c>
      <c r="E106" s="17">
        <v>56</v>
      </c>
      <c r="F106" s="17">
        <v>55</v>
      </c>
      <c r="G106" s="17">
        <v>24</v>
      </c>
      <c r="H106" s="45">
        <v>3</v>
      </c>
      <c r="I106" s="96">
        <v>2.2012578615999998</v>
      </c>
      <c r="J106" s="79">
        <v>0</v>
      </c>
    </row>
    <row r="107" spans="1:10" x14ac:dyDescent="0.2">
      <c r="A107" s="7" t="s">
        <v>86</v>
      </c>
      <c r="B107" s="56">
        <v>558</v>
      </c>
      <c r="C107" s="56">
        <v>220</v>
      </c>
      <c r="D107" s="17">
        <v>194</v>
      </c>
      <c r="E107" s="17">
        <v>60</v>
      </c>
      <c r="F107" s="17">
        <v>59</v>
      </c>
      <c r="G107" s="17">
        <v>23</v>
      </c>
      <c r="H107" s="45">
        <v>2</v>
      </c>
      <c r="I107" s="96">
        <v>2.0627240143000001</v>
      </c>
      <c r="J107" s="79">
        <v>0</v>
      </c>
    </row>
    <row r="108" spans="1:10" x14ac:dyDescent="0.2">
      <c r="A108" s="7" t="s">
        <v>87</v>
      </c>
      <c r="B108" s="56">
        <v>523</v>
      </c>
      <c r="C108" s="56">
        <v>198</v>
      </c>
      <c r="D108" s="17">
        <v>179</v>
      </c>
      <c r="E108" s="17">
        <v>64</v>
      </c>
      <c r="F108" s="17">
        <v>55</v>
      </c>
      <c r="G108" s="17">
        <v>20</v>
      </c>
      <c r="H108" s="45">
        <v>7</v>
      </c>
      <c r="I108" s="96">
        <v>2.1242829828000001</v>
      </c>
      <c r="J108" s="79" t="s">
        <v>234</v>
      </c>
    </row>
    <row r="109" spans="1:10" x14ac:dyDescent="0.2">
      <c r="A109" s="7" t="s">
        <v>92</v>
      </c>
      <c r="B109" s="56">
        <v>540</v>
      </c>
      <c r="C109" s="56">
        <v>205</v>
      </c>
      <c r="D109" s="17">
        <v>211</v>
      </c>
      <c r="E109" s="17">
        <v>31</v>
      </c>
      <c r="F109" s="17">
        <v>63</v>
      </c>
      <c r="G109" s="17">
        <v>25</v>
      </c>
      <c r="H109" s="45">
        <v>5</v>
      </c>
      <c r="I109" s="96">
        <v>2.0907407406999998</v>
      </c>
      <c r="J109" s="79">
        <v>0</v>
      </c>
    </row>
    <row r="110" spans="1:10" x14ac:dyDescent="0.2">
      <c r="A110" s="6" t="str">
        <f>VLOOKUP("&lt;Zeilentitel_12&gt;",Uebersetzungen!$B$3:$E$99,Uebersetzungen!$B$2+1,FALSE)</f>
        <v>Region Viamala</v>
      </c>
      <c r="B110" s="50">
        <v>6467</v>
      </c>
      <c r="C110" s="50">
        <v>2376</v>
      </c>
      <c r="D110" s="9">
        <v>2196</v>
      </c>
      <c r="E110" s="9">
        <v>764</v>
      </c>
      <c r="F110" s="9">
        <v>741</v>
      </c>
      <c r="G110" s="9">
        <v>281</v>
      </c>
      <c r="H110" s="49">
        <v>109</v>
      </c>
      <c r="I110" s="95"/>
      <c r="J110" s="72"/>
    </row>
    <row r="111" spans="1:10" x14ac:dyDescent="0.2">
      <c r="A111" s="7" t="s">
        <v>13</v>
      </c>
      <c r="B111" s="56">
        <v>169</v>
      </c>
      <c r="C111" s="56">
        <v>68</v>
      </c>
      <c r="D111" s="17">
        <v>58</v>
      </c>
      <c r="E111" s="17">
        <v>18</v>
      </c>
      <c r="F111" s="17">
        <v>19</v>
      </c>
      <c r="G111" s="17">
        <v>5</v>
      </c>
      <c r="H111" s="45">
        <v>1</v>
      </c>
      <c r="I111" s="96">
        <v>2.0414201183</v>
      </c>
      <c r="J111" s="79">
        <v>0</v>
      </c>
    </row>
    <row r="112" spans="1:10" x14ac:dyDescent="0.2">
      <c r="A112" s="7" t="s">
        <v>14</v>
      </c>
      <c r="B112" s="56">
        <v>134</v>
      </c>
      <c r="C112" s="56">
        <v>46</v>
      </c>
      <c r="D112" s="17">
        <v>46</v>
      </c>
      <c r="E112" s="17">
        <v>14</v>
      </c>
      <c r="F112" s="17">
        <v>18</v>
      </c>
      <c r="G112" s="17">
        <v>7</v>
      </c>
      <c r="H112" s="45">
        <v>3</v>
      </c>
      <c r="I112" s="96">
        <v>2.276119403</v>
      </c>
      <c r="J112" s="79">
        <v>0</v>
      </c>
    </row>
    <row r="113" spans="1:10" x14ac:dyDescent="0.2">
      <c r="A113" s="7" t="s">
        <v>15</v>
      </c>
      <c r="B113" s="56">
        <v>367</v>
      </c>
      <c r="C113" s="56">
        <v>135</v>
      </c>
      <c r="D113" s="17">
        <v>113</v>
      </c>
      <c r="E113" s="17">
        <v>41</v>
      </c>
      <c r="F113" s="17">
        <v>51</v>
      </c>
      <c r="G113" s="17">
        <v>24</v>
      </c>
      <c r="H113" s="45">
        <v>3</v>
      </c>
      <c r="I113" s="96">
        <v>2.2506811989000002</v>
      </c>
      <c r="J113" s="79">
        <v>0</v>
      </c>
    </row>
    <row r="114" spans="1:10" x14ac:dyDescent="0.2">
      <c r="A114" s="7" t="s">
        <v>16</v>
      </c>
      <c r="B114" s="56">
        <v>415</v>
      </c>
      <c r="C114" s="56">
        <v>131</v>
      </c>
      <c r="D114" s="17">
        <v>150</v>
      </c>
      <c r="E114" s="17">
        <v>55</v>
      </c>
      <c r="F114" s="17">
        <v>54</v>
      </c>
      <c r="G114" s="17">
        <v>16</v>
      </c>
      <c r="H114" s="45">
        <v>9</v>
      </c>
      <c r="I114" s="96">
        <v>2.2843373493999999</v>
      </c>
      <c r="J114" s="79">
        <v>0</v>
      </c>
    </row>
    <row r="115" spans="1:10" x14ac:dyDescent="0.2">
      <c r="A115" s="7" t="s">
        <v>17</v>
      </c>
      <c r="B115" s="56">
        <v>1052</v>
      </c>
      <c r="C115" s="56">
        <v>364</v>
      </c>
      <c r="D115" s="17">
        <v>379</v>
      </c>
      <c r="E115" s="17">
        <v>126</v>
      </c>
      <c r="F115" s="17">
        <v>125</v>
      </c>
      <c r="G115" s="17">
        <v>45</v>
      </c>
      <c r="H115" s="45">
        <v>13</v>
      </c>
      <c r="I115" s="96">
        <v>2.1929657795000002</v>
      </c>
      <c r="J115" s="79">
        <v>1</v>
      </c>
    </row>
    <row r="116" spans="1:10" x14ac:dyDescent="0.2">
      <c r="A116" s="7" t="s">
        <v>18</v>
      </c>
      <c r="B116" s="56">
        <v>108</v>
      </c>
      <c r="C116" s="56">
        <v>39</v>
      </c>
      <c r="D116" s="17">
        <v>33</v>
      </c>
      <c r="E116" s="17">
        <v>10</v>
      </c>
      <c r="F116" s="17">
        <v>15</v>
      </c>
      <c r="G116" s="17">
        <v>8</v>
      </c>
      <c r="H116" s="45">
        <v>3</v>
      </c>
      <c r="I116" s="96">
        <v>2.3518518518999998</v>
      </c>
      <c r="J116" s="79">
        <v>0</v>
      </c>
    </row>
    <row r="117" spans="1:10" x14ac:dyDescent="0.2">
      <c r="A117" s="7" t="s">
        <v>19</v>
      </c>
      <c r="B117" s="56">
        <v>209</v>
      </c>
      <c r="C117" s="56">
        <v>49</v>
      </c>
      <c r="D117" s="17">
        <v>74</v>
      </c>
      <c r="E117" s="17">
        <v>38</v>
      </c>
      <c r="F117" s="17">
        <v>29</v>
      </c>
      <c r="G117" s="17">
        <v>12</v>
      </c>
      <c r="H117" s="45">
        <v>7</v>
      </c>
      <c r="I117" s="96">
        <v>2.5454545455000002</v>
      </c>
      <c r="J117" s="79">
        <v>1</v>
      </c>
    </row>
    <row r="118" spans="1:10" x14ac:dyDescent="0.2">
      <c r="A118" s="7" t="s">
        <v>20</v>
      </c>
      <c r="B118" s="56">
        <v>1654</v>
      </c>
      <c r="C118" s="56">
        <v>708</v>
      </c>
      <c r="D118" s="17">
        <v>516</v>
      </c>
      <c r="E118" s="17">
        <v>186</v>
      </c>
      <c r="F118" s="17">
        <v>166</v>
      </c>
      <c r="G118" s="17">
        <v>56</v>
      </c>
      <c r="H118" s="45">
        <v>22</v>
      </c>
      <c r="I118" s="96">
        <v>2.0471584039000001</v>
      </c>
      <c r="J118" s="79">
        <v>0</v>
      </c>
    </row>
    <row r="119" spans="1:10" x14ac:dyDescent="0.2">
      <c r="A119" s="7" t="s">
        <v>21</v>
      </c>
      <c r="B119" s="56">
        <v>61</v>
      </c>
      <c r="C119" s="56">
        <v>14</v>
      </c>
      <c r="D119" s="17">
        <v>30</v>
      </c>
      <c r="E119" s="17">
        <v>7</v>
      </c>
      <c r="F119" s="17">
        <v>7</v>
      </c>
      <c r="G119" s="17">
        <v>2</v>
      </c>
      <c r="H119" s="45">
        <v>1</v>
      </c>
      <c r="I119" s="96">
        <v>2.2786885246000002</v>
      </c>
      <c r="J119" s="79">
        <v>0</v>
      </c>
    </row>
    <row r="120" spans="1:10" x14ac:dyDescent="0.2">
      <c r="A120" s="7" t="s">
        <v>22</v>
      </c>
      <c r="B120" s="56">
        <v>78</v>
      </c>
      <c r="C120" s="56">
        <v>24</v>
      </c>
      <c r="D120" s="17">
        <v>37</v>
      </c>
      <c r="E120" s="17">
        <v>8</v>
      </c>
      <c r="F120" s="17">
        <v>6</v>
      </c>
      <c r="G120" s="17">
        <v>3</v>
      </c>
      <c r="H120" s="45">
        <v>0</v>
      </c>
      <c r="I120" s="96">
        <v>2.0641025641000001</v>
      </c>
      <c r="J120" s="79">
        <v>0</v>
      </c>
    </row>
    <row r="121" spans="1:10" x14ac:dyDescent="0.2">
      <c r="A121" s="7" t="s">
        <v>24</v>
      </c>
      <c r="B121" s="56">
        <v>961</v>
      </c>
      <c r="C121" s="56">
        <v>312</v>
      </c>
      <c r="D121" s="17">
        <v>333</v>
      </c>
      <c r="E121" s="17">
        <v>128</v>
      </c>
      <c r="F121" s="17">
        <v>125</v>
      </c>
      <c r="G121" s="17">
        <v>48</v>
      </c>
      <c r="H121" s="45">
        <v>15</v>
      </c>
      <c r="I121" s="96">
        <v>2.285119667</v>
      </c>
      <c r="J121" s="79">
        <v>0</v>
      </c>
    </row>
    <row r="122" spans="1:10" x14ac:dyDescent="0.2">
      <c r="A122" s="7" t="s">
        <v>25</v>
      </c>
      <c r="B122" s="56">
        <v>75</v>
      </c>
      <c r="C122" s="56">
        <v>37</v>
      </c>
      <c r="D122" s="17">
        <v>19</v>
      </c>
      <c r="E122" s="17">
        <v>5</v>
      </c>
      <c r="F122" s="17">
        <v>5</v>
      </c>
      <c r="G122" s="17">
        <v>3</v>
      </c>
      <c r="H122" s="45">
        <v>6</v>
      </c>
      <c r="I122" s="96">
        <v>2.2133333333</v>
      </c>
      <c r="J122" s="79">
        <v>0</v>
      </c>
    </row>
    <row r="123" spans="1:10" x14ac:dyDescent="0.2">
      <c r="A123" s="7" t="s">
        <v>26</v>
      </c>
      <c r="B123" s="56">
        <v>63</v>
      </c>
      <c r="C123" s="56">
        <v>20</v>
      </c>
      <c r="D123" s="17">
        <v>23</v>
      </c>
      <c r="E123" s="17">
        <v>4</v>
      </c>
      <c r="F123" s="17">
        <v>10</v>
      </c>
      <c r="G123" s="17">
        <v>4</v>
      </c>
      <c r="H123" s="45">
        <v>2</v>
      </c>
      <c r="I123" s="96">
        <v>2.3809523810000002</v>
      </c>
      <c r="J123" s="79">
        <v>0</v>
      </c>
    </row>
    <row r="124" spans="1:10" x14ac:dyDescent="0.2">
      <c r="A124" s="7" t="s">
        <v>27</v>
      </c>
      <c r="B124" s="56">
        <v>434</v>
      </c>
      <c r="C124" s="56">
        <v>173</v>
      </c>
      <c r="D124" s="17">
        <v>142</v>
      </c>
      <c r="E124" s="17">
        <v>50</v>
      </c>
      <c r="F124" s="17">
        <v>48</v>
      </c>
      <c r="G124" s="17">
        <v>14</v>
      </c>
      <c r="H124" s="45">
        <v>7</v>
      </c>
      <c r="I124" s="96">
        <v>2.0990783409999998</v>
      </c>
      <c r="J124" s="79">
        <v>0</v>
      </c>
    </row>
    <row r="125" spans="1:10" x14ac:dyDescent="0.2">
      <c r="A125" s="7" t="s">
        <v>28</v>
      </c>
      <c r="B125" s="56">
        <v>21</v>
      </c>
      <c r="C125" s="56">
        <v>2</v>
      </c>
      <c r="D125" s="17">
        <v>8</v>
      </c>
      <c r="E125" s="17">
        <v>4</v>
      </c>
      <c r="F125" s="17">
        <v>4</v>
      </c>
      <c r="G125" s="17">
        <v>3</v>
      </c>
      <c r="H125" s="45">
        <v>0</v>
      </c>
      <c r="I125" s="96">
        <v>2.9047619048</v>
      </c>
      <c r="J125" s="79">
        <v>0</v>
      </c>
    </row>
    <row r="126" spans="1:10" x14ac:dyDescent="0.2">
      <c r="A126" s="7" t="s">
        <v>29</v>
      </c>
      <c r="B126" s="56">
        <v>194</v>
      </c>
      <c r="C126" s="56">
        <v>76</v>
      </c>
      <c r="D126" s="17">
        <v>68</v>
      </c>
      <c r="E126" s="17">
        <v>19</v>
      </c>
      <c r="F126" s="17">
        <v>19</v>
      </c>
      <c r="G126" s="17">
        <v>9</v>
      </c>
      <c r="H126" s="45">
        <v>3</v>
      </c>
      <c r="I126" s="96">
        <v>2.1082474226999999</v>
      </c>
      <c r="J126" s="79">
        <v>1</v>
      </c>
    </row>
    <row r="127" spans="1:10" x14ac:dyDescent="0.2">
      <c r="A127" s="7" t="s">
        <v>30</v>
      </c>
      <c r="B127" s="56">
        <v>40</v>
      </c>
      <c r="C127" s="56">
        <v>18</v>
      </c>
      <c r="D127" s="17">
        <v>12</v>
      </c>
      <c r="E127" s="17">
        <v>4</v>
      </c>
      <c r="F127" s="17">
        <v>4</v>
      </c>
      <c r="G127" s="17">
        <v>1</v>
      </c>
      <c r="H127" s="45">
        <v>1</v>
      </c>
      <c r="I127" s="96">
        <v>2.0249999999999999</v>
      </c>
      <c r="J127" s="79">
        <v>0</v>
      </c>
    </row>
    <row r="128" spans="1:10" x14ac:dyDescent="0.2">
      <c r="A128" s="7" t="s">
        <v>94</v>
      </c>
      <c r="B128" s="56">
        <v>273</v>
      </c>
      <c r="C128" s="56">
        <v>107</v>
      </c>
      <c r="D128" s="17">
        <v>102</v>
      </c>
      <c r="E128" s="17">
        <v>24</v>
      </c>
      <c r="F128" s="17">
        <v>21</v>
      </c>
      <c r="G128" s="17">
        <v>12</v>
      </c>
      <c r="H128" s="45">
        <v>7</v>
      </c>
      <c r="I128" s="96">
        <v>2.0915750916000002</v>
      </c>
      <c r="J128" s="79">
        <v>0</v>
      </c>
    </row>
    <row r="129" spans="1:10" x14ac:dyDescent="0.2">
      <c r="A129" s="7" t="s">
        <v>103</v>
      </c>
      <c r="B129" s="56">
        <v>159</v>
      </c>
      <c r="C129" s="56">
        <v>53</v>
      </c>
      <c r="D129" s="17">
        <v>53</v>
      </c>
      <c r="E129" s="17">
        <v>23</v>
      </c>
      <c r="F129" s="17">
        <v>15</v>
      </c>
      <c r="G129" s="17">
        <v>9</v>
      </c>
      <c r="H129" s="45">
        <v>6</v>
      </c>
      <c r="I129" s="96">
        <v>2.3207547169999998</v>
      </c>
      <c r="J129" s="79">
        <v>0</v>
      </c>
    </row>
    <row r="130" spans="1:10" x14ac:dyDescent="0.2">
      <c r="A130" s="7"/>
      <c r="B130" s="70"/>
      <c r="C130" s="70"/>
      <c r="D130" s="51"/>
      <c r="E130" s="51"/>
      <c r="F130" s="51"/>
      <c r="G130" s="51"/>
      <c r="H130" s="52"/>
      <c r="I130" s="97"/>
      <c r="J130" s="80"/>
    </row>
    <row r="131" spans="1:10" x14ac:dyDescent="0.2">
      <c r="A131" s="16" t="str">
        <f>VLOOKUP("&lt;Zeilentitel_1&gt;",Uebersetzungen!$B$3:$E$99,Uebersetzungen!$B$2+1,FALSE)</f>
        <v>GRAUBÜNDEN</v>
      </c>
      <c r="B131" s="53">
        <v>96487</v>
      </c>
      <c r="C131" s="53">
        <v>38129</v>
      </c>
      <c r="D131" s="54">
        <v>32426</v>
      </c>
      <c r="E131" s="54">
        <v>11011</v>
      </c>
      <c r="F131" s="54">
        <v>10768</v>
      </c>
      <c r="G131" s="54">
        <v>3245</v>
      </c>
      <c r="H131" s="55">
        <v>908</v>
      </c>
      <c r="I131" s="98">
        <v>2.0836693026000002</v>
      </c>
      <c r="J131" s="73" t="s">
        <v>234</v>
      </c>
    </row>
    <row r="132" spans="1:10" x14ac:dyDescent="0.2">
      <c r="A132" s="14" t="str">
        <f>VLOOKUP("&lt;Zeilentitel_2&gt;",Uebersetzungen!$B$3:$E$99,Uebersetzungen!$B$2+1,FALSE)</f>
        <v>Region Albula</v>
      </c>
      <c r="B132" s="56">
        <v>3929</v>
      </c>
      <c r="C132" s="56">
        <v>1606</v>
      </c>
      <c r="D132" s="17">
        <v>1359</v>
      </c>
      <c r="E132" s="17">
        <v>389</v>
      </c>
      <c r="F132" s="17">
        <v>416</v>
      </c>
      <c r="G132" s="17">
        <v>121</v>
      </c>
      <c r="H132" s="45">
        <v>38</v>
      </c>
      <c r="I132" s="96"/>
      <c r="J132" s="79"/>
    </row>
    <row r="133" spans="1:10" x14ac:dyDescent="0.2">
      <c r="A133" s="14" t="str">
        <f>VLOOKUP("&lt;Zeilentitel_3&gt;",Uebersetzungen!$B$3:$E$99,Uebersetzungen!$B$2+1,FALSE)</f>
        <v>Region Bernina</v>
      </c>
      <c r="B133" s="56">
        <v>1990</v>
      </c>
      <c r="C133" s="56">
        <v>708</v>
      </c>
      <c r="D133" s="17">
        <v>621</v>
      </c>
      <c r="E133" s="17">
        <v>246</v>
      </c>
      <c r="F133" s="17">
        <v>264</v>
      </c>
      <c r="G133" s="17">
        <v>124</v>
      </c>
      <c r="H133" s="45">
        <v>27</v>
      </c>
      <c r="I133" s="96"/>
      <c r="J133" s="79"/>
    </row>
    <row r="134" spans="1:10" x14ac:dyDescent="0.2">
      <c r="A134" s="14" t="str">
        <f>VLOOKUP("&lt;Zeilentitel_4&gt;",Uebersetzungen!$B$3:$E$99,Uebersetzungen!$B$2+1,FALSE)</f>
        <v>Region Engiadina Bassa/Val Müstair</v>
      </c>
      <c r="B134" s="56">
        <v>4342</v>
      </c>
      <c r="C134" s="56">
        <v>1699</v>
      </c>
      <c r="D134" s="17">
        <v>1499</v>
      </c>
      <c r="E134" s="17">
        <v>495</v>
      </c>
      <c r="F134" s="17">
        <v>466</v>
      </c>
      <c r="G134" s="17">
        <v>148</v>
      </c>
      <c r="H134" s="45">
        <v>35</v>
      </c>
      <c r="I134" s="96"/>
      <c r="J134" s="79"/>
    </row>
    <row r="135" spans="1:10" x14ac:dyDescent="0.2">
      <c r="A135" s="14" t="str">
        <f>VLOOKUP("&lt;Zeilentitel_5&gt;",Uebersetzungen!$B$3:$E$99,Uebersetzungen!$B$2+1,FALSE)</f>
        <v>Region Imboden</v>
      </c>
      <c r="B135" s="56">
        <v>9756</v>
      </c>
      <c r="C135" s="56">
        <v>3347</v>
      </c>
      <c r="D135" s="17">
        <v>3324</v>
      </c>
      <c r="E135" s="17">
        <v>1193</v>
      </c>
      <c r="F135" s="17">
        <v>1416</v>
      </c>
      <c r="G135" s="17">
        <v>363</v>
      </c>
      <c r="H135" s="45">
        <v>113</v>
      </c>
      <c r="I135" s="96"/>
      <c r="J135" s="79"/>
    </row>
    <row r="136" spans="1:10" x14ac:dyDescent="0.2">
      <c r="A136" s="14" t="str">
        <f>VLOOKUP("&lt;Zeilentitel_6&gt;",Uebersetzungen!$B$3:$E$99,Uebersetzungen!$B$2+1,FALSE)</f>
        <v>Region Landquart</v>
      </c>
      <c r="B136" s="56">
        <v>11696</v>
      </c>
      <c r="C136" s="56">
        <v>3893</v>
      </c>
      <c r="D136" s="17">
        <v>4196</v>
      </c>
      <c r="E136" s="17">
        <v>1425</v>
      </c>
      <c r="F136" s="17">
        <v>1592</v>
      </c>
      <c r="G136" s="17">
        <v>464</v>
      </c>
      <c r="H136" s="45">
        <v>126</v>
      </c>
      <c r="I136" s="96"/>
      <c r="J136" s="79"/>
    </row>
    <row r="137" spans="1:10" x14ac:dyDescent="0.2">
      <c r="A137" s="14" t="str">
        <f>VLOOKUP("&lt;Zeilentitel_7&gt;",Uebersetzungen!$B$3:$E$99,Uebersetzungen!$B$2+1,FALSE)</f>
        <v>Region Maloja</v>
      </c>
      <c r="B137" s="56">
        <v>9213</v>
      </c>
      <c r="C137" s="56">
        <v>4217</v>
      </c>
      <c r="D137" s="17">
        <v>2823</v>
      </c>
      <c r="E137" s="17">
        <v>1017</v>
      </c>
      <c r="F137" s="17">
        <v>885</v>
      </c>
      <c r="G137" s="17">
        <v>220</v>
      </c>
      <c r="H137" s="45">
        <v>51</v>
      </c>
      <c r="I137" s="96"/>
      <c r="J137" s="79"/>
    </row>
    <row r="138" spans="1:10" x14ac:dyDescent="0.2">
      <c r="A138" s="14" t="str">
        <f>VLOOKUP("&lt;Zeilentitel_8&gt;",Uebersetzungen!$B$3:$E$99,Uebersetzungen!$B$2+1,FALSE)</f>
        <v>Region Moesa</v>
      </c>
      <c r="B138" s="56">
        <v>4322</v>
      </c>
      <c r="C138" s="56">
        <v>1685</v>
      </c>
      <c r="D138" s="17">
        <v>1370</v>
      </c>
      <c r="E138" s="17">
        <v>596</v>
      </c>
      <c r="F138" s="17">
        <v>517</v>
      </c>
      <c r="G138" s="17">
        <v>123</v>
      </c>
      <c r="H138" s="45">
        <v>31</v>
      </c>
      <c r="I138" s="96"/>
      <c r="J138" s="79"/>
    </row>
    <row r="139" spans="1:10" x14ac:dyDescent="0.2">
      <c r="A139" s="14" t="str">
        <f>VLOOKUP("&lt;Zeilentitel_9&gt;",Uebersetzungen!$B$3:$E$99,Uebersetzungen!$B$2+1,FALSE)</f>
        <v>Region Plessur</v>
      </c>
      <c r="B139" s="56">
        <v>22066</v>
      </c>
      <c r="C139" s="56">
        <v>9712</v>
      </c>
      <c r="D139" s="17">
        <v>7176</v>
      </c>
      <c r="E139" s="17">
        <v>2413</v>
      </c>
      <c r="F139" s="17">
        <v>2065</v>
      </c>
      <c r="G139" s="17">
        <v>550</v>
      </c>
      <c r="H139" s="45">
        <v>150</v>
      </c>
      <c r="I139" s="96"/>
      <c r="J139" s="79"/>
    </row>
    <row r="140" spans="1:10" x14ac:dyDescent="0.2">
      <c r="A140" s="14" t="str">
        <f>VLOOKUP("&lt;Zeilentitel_10&gt;",Uebersetzungen!$B$3:$E$99,Uebersetzungen!$B$2+1,FALSE)</f>
        <v>Region Prättigau/Davos</v>
      </c>
      <c r="B140" s="56">
        <v>12594</v>
      </c>
      <c r="C140" s="56">
        <v>5030</v>
      </c>
      <c r="D140" s="17">
        <v>4262</v>
      </c>
      <c r="E140" s="17">
        <v>1396</v>
      </c>
      <c r="F140" s="17">
        <v>1329</v>
      </c>
      <c r="G140" s="17">
        <v>442</v>
      </c>
      <c r="H140" s="45">
        <v>135</v>
      </c>
      <c r="I140" s="96"/>
      <c r="J140" s="79"/>
    </row>
    <row r="141" spans="1:10" x14ac:dyDescent="0.2">
      <c r="A141" s="14" t="str">
        <f>VLOOKUP("&lt;Zeilentitel_11&gt;",Uebersetzungen!$B$3:$E$99,Uebersetzungen!$B$2+1,FALSE)</f>
        <v>Region Surselva</v>
      </c>
      <c r="B141" s="56">
        <v>10112</v>
      </c>
      <c r="C141" s="56">
        <v>3856</v>
      </c>
      <c r="D141" s="17">
        <v>3600</v>
      </c>
      <c r="E141" s="17">
        <v>1077</v>
      </c>
      <c r="F141" s="17">
        <v>1077</v>
      </c>
      <c r="G141" s="17">
        <v>409</v>
      </c>
      <c r="H141" s="45">
        <v>93</v>
      </c>
      <c r="I141" s="96"/>
      <c r="J141" s="79"/>
    </row>
    <row r="142" spans="1:10" ht="13.5" thickBot="1" x14ac:dyDescent="0.25">
      <c r="A142" s="15" t="str">
        <f>VLOOKUP("&lt;Zeilentitel_12&gt;",Uebersetzungen!$B$3:$E$99,Uebersetzungen!$B$2+1,FALSE)</f>
        <v>Region Viamala</v>
      </c>
      <c r="B142" s="62">
        <v>6467</v>
      </c>
      <c r="C142" s="62">
        <v>2376</v>
      </c>
      <c r="D142" s="57">
        <v>2196</v>
      </c>
      <c r="E142" s="57">
        <v>764</v>
      </c>
      <c r="F142" s="57">
        <v>741</v>
      </c>
      <c r="G142" s="57">
        <v>281</v>
      </c>
      <c r="H142" s="58">
        <v>109</v>
      </c>
      <c r="I142" s="99"/>
      <c r="J142" s="81"/>
    </row>
    <row r="143" spans="1:10" x14ac:dyDescent="0.2">
      <c r="A143" s="19"/>
      <c r="B143" s="17"/>
      <c r="C143" s="17"/>
      <c r="D143" s="17"/>
      <c r="E143" s="17"/>
      <c r="F143" s="17"/>
      <c r="G143" s="17"/>
      <c r="H143" s="17"/>
      <c r="I143" s="17"/>
      <c r="J143" s="82"/>
    </row>
    <row r="144" spans="1:10" x14ac:dyDescent="0.2">
      <c r="A144" s="19" t="str">
        <f>VLOOKUP("&lt;Legende_1&gt;",Uebersetzungen!$B$3:$E$99,Uebersetzungen!$B$2+1,FALSE)</f>
        <v>Basis: Ständige Wohnbevölkerung am Hauptwohnsitz</v>
      </c>
      <c r="B144" s="17"/>
      <c r="C144" s="17"/>
      <c r="D144" s="17"/>
      <c r="E144" s="17"/>
      <c r="F144" s="17"/>
      <c r="G144" s="17"/>
      <c r="H144" s="17"/>
      <c r="I144" s="17"/>
      <c r="J144" s="82"/>
    </row>
    <row r="145" spans="1:10" x14ac:dyDescent="0.2">
      <c r="A145" s="19"/>
      <c r="B145" s="17"/>
      <c r="C145" s="17"/>
      <c r="D145" s="17"/>
      <c r="E145" s="17"/>
      <c r="F145" s="17"/>
      <c r="G145" s="17"/>
      <c r="H145" s="17"/>
      <c r="I145" s="17"/>
      <c r="J145" s="82"/>
    </row>
    <row r="146" spans="1:10" ht="29.25" customHeight="1" x14ac:dyDescent="0.2">
      <c r="A146" s="83" t="str">
        <f>VLOOKUP("&lt;Legende_2&gt;",Uebersetzungen!$B$3:$E$99,Uebersetzungen!$B$2+1,FALSE)</f>
        <v>*unplausible Haushalte erfüllen mindestens eines von 5 Qualitätskriterien nicht (älteste Person im Haushalt &gt; 15 Jahre; Haushalt mit maximal 12 Personen; identische Zahl von Haushalten und Wohnungen im Gebäude; mehrere Haushalte in einem Gebäude mit mehreren Wohnungen; Verhältnis Anzahl Personen im Haushalt/Anzahl Zimmer der Wohnung plausibel)</v>
      </c>
      <c r="B146" s="83"/>
      <c r="C146" s="83"/>
      <c r="D146" s="83"/>
      <c r="E146" s="83"/>
      <c r="F146" s="83"/>
      <c r="G146" s="83"/>
      <c r="H146" s="83"/>
      <c r="I146" s="83"/>
      <c r="J146" s="83"/>
    </row>
    <row r="148" spans="1:10" x14ac:dyDescent="0.2">
      <c r="A148" s="5" t="str">
        <f>VLOOKUP("&lt;Quelle_1&gt;",Uebersetzungen!$B$3:$E$52,Uebersetzungen!$B$2+1,FALSE)</f>
        <v>Quelle: BFS (STATPOP)</v>
      </c>
    </row>
    <row r="149" spans="1:10" x14ac:dyDescent="0.2">
      <c r="A149" s="10" t="str">
        <f>VLOOKUP("&lt;Aktualisierung&gt;",Uebersetzungen!$B$3:$E$52,Uebersetzungen!$B$2+1,FALSE)</f>
        <v>Letztmals aktualisiert am: 03.10.2024</v>
      </c>
    </row>
  </sheetData>
  <sheetProtection sheet="1" objects="1" scenarios="1"/>
  <mergeCells count="6">
    <mergeCell ref="A146:J146"/>
    <mergeCell ref="A7:B7"/>
    <mergeCell ref="A9:I9"/>
    <mergeCell ref="I14:I15"/>
    <mergeCell ref="J14:J15"/>
    <mergeCell ref="B13:J13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1028700</xdr:colOff>
                    <xdr:row>1</xdr:row>
                    <xdr:rowOff>114300</xdr:rowOff>
                  </from>
                  <to>
                    <xdr:col>4</xdr:col>
                    <xdr:colOff>933450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1028700</xdr:colOff>
                    <xdr:row>2</xdr:row>
                    <xdr:rowOff>104775</xdr:rowOff>
                  </from>
                  <to>
                    <xdr:col>5</xdr:col>
                    <xdr:colOff>114300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1028700</xdr:colOff>
                    <xdr:row>3</xdr:row>
                    <xdr:rowOff>66675</xdr:rowOff>
                  </from>
                  <to>
                    <xdr:col>4</xdr:col>
                    <xdr:colOff>933450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9"/>
  <sheetViews>
    <sheetView zoomScaleNormal="100" workbookViewId="0"/>
  </sheetViews>
  <sheetFormatPr baseColWidth="10" defaultRowHeight="12.75" x14ac:dyDescent="0.2"/>
  <cols>
    <col min="1" max="1" width="33.5703125" style="10" customWidth="1"/>
    <col min="2" max="8" width="18" style="10" customWidth="1"/>
    <col min="9" max="9" width="21.5703125" style="75" customWidth="1"/>
    <col min="10" max="16384" width="11.42578125" style="10"/>
  </cols>
  <sheetData>
    <row r="1" spans="1:9" s="1" customFormat="1" x14ac:dyDescent="0.2">
      <c r="I1" s="74"/>
    </row>
    <row r="2" spans="1:9" s="1" customFormat="1" ht="15.75" x14ac:dyDescent="0.25">
      <c r="B2" s="11"/>
      <c r="C2" s="12"/>
      <c r="D2" s="12"/>
      <c r="E2" s="12"/>
      <c r="F2" s="12"/>
      <c r="G2" s="12"/>
      <c r="H2" s="12"/>
      <c r="I2" s="75"/>
    </row>
    <row r="3" spans="1:9" s="1" customFormat="1" ht="15.75" x14ac:dyDescent="0.25">
      <c r="B3" s="11"/>
      <c r="C3" s="12"/>
      <c r="D3" s="12"/>
      <c r="E3" s="12"/>
      <c r="F3" s="12"/>
      <c r="G3" s="12"/>
      <c r="H3" s="12"/>
      <c r="I3" s="75"/>
    </row>
    <row r="4" spans="1:9" s="1" customFormat="1" ht="15.75" x14ac:dyDescent="0.25">
      <c r="B4" s="11"/>
      <c r="C4" s="12"/>
      <c r="D4" s="12"/>
      <c r="E4" s="12"/>
      <c r="F4" s="12"/>
      <c r="G4" s="12"/>
      <c r="H4" s="12"/>
      <c r="I4" s="75"/>
    </row>
    <row r="5" spans="1:9" s="2" customFormat="1" x14ac:dyDescent="0.2">
      <c r="I5" s="76"/>
    </row>
    <row r="6" spans="1: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76"/>
    </row>
    <row r="7" spans="1:9" s="2" customFormat="1" ht="15.75" customHeight="1" x14ac:dyDescent="0.2">
      <c r="A7" s="84" t="str">
        <f>VLOOKUP("&lt;Fachbereich&gt;",Uebersetzungen!$B$3:$E$99,Uebersetzungen!$B$2+1,FALSE)</f>
        <v>Daten &amp; Statistik</v>
      </c>
      <c r="B7" s="84"/>
      <c r="C7" s="3"/>
      <c r="D7" s="3"/>
      <c r="E7" s="3"/>
      <c r="F7" s="3"/>
      <c r="G7" s="3"/>
      <c r="H7" s="3"/>
      <c r="I7" s="77"/>
    </row>
    <row r="8" spans="1:9" s="2" customFormat="1" ht="15.75" customHeight="1" x14ac:dyDescent="0.2">
      <c r="B8" s="41"/>
      <c r="C8" s="3"/>
      <c r="D8" s="3"/>
      <c r="E8" s="3"/>
      <c r="F8" s="3"/>
      <c r="G8" s="3"/>
      <c r="H8" s="3"/>
      <c r="I8" s="77"/>
    </row>
    <row r="9" spans="1:9" s="2" customFormat="1" ht="15.75" customHeight="1" x14ac:dyDescent="0.25">
      <c r="A9" s="85" t="str">
        <f>VLOOKUP("&lt;T2Titel&gt;",Uebersetzungen!$B$3:$E$98,Uebersetzungen!$B$2+1,FALSE)</f>
        <v>Ständige Wohnbevölkerung in Privathaushalten in nach Haushaltsgrösse</v>
      </c>
      <c r="B9" s="86"/>
      <c r="C9" s="86"/>
      <c r="D9" s="86"/>
      <c r="E9" s="86"/>
      <c r="F9" s="86"/>
      <c r="G9" s="86"/>
      <c r="H9" s="86"/>
      <c r="I9" s="76"/>
    </row>
    <row r="10" spans="1:9" s="5" customFormat="1" x14ac:dyDescent="0.2">
      <c r="A10" s="34" t="str">
        <f>VLOOKUP("&lt;T2UTitel&gt;",Uebersetzungen!$B$3:$E$99,Uebersetzungen!$B$2+1,FALSE)</f>
        <v>(Gemeindestand 2024: 101 Gemeinden)</v>
      </c>
      <c r="B10" s="35"/>
      <c r="C10" s="36"/>
      <c r="D10" s="36"/>
      <c r="E10" s="36"/>
      <c r="F10" s="36"/>
      <c r="G10" s="36"/>
      <c r="H10" s="37"/>
      <c r="I10" s="78"/>
    </row>
    <row r="11" spans="1:9" s="5" customFormat="1" x14ac:dyDescent="0.2">
      <c r="A11" s="34"/>
      <c r="B11" s="35"/>
      <c r="C11" s="36"/>
      <c r="D11" s="36"/>
      <c r="E11" s="36"/>
      <c r="F11" s="36"/>
      <c r="G11" s="36"/>
      <c r="H11" s="37"/>
      <c r="I11" s="78"/>
    </row>
    <row r="12" spans="1:9" s="5" customFormat="1" ht="13.5" thickBot="1" x14ac:dyDescent="0.25">
      <c r="A12" s="34"/>
      <c r="B12" s="35"/>
      <c r="C12" s="36"/>
      <c r="D12" s="36"/>
      <c r="E12" s="36"/>
      <c r="F12" s="36"/>
      <c r="G12" s="36"/>
      <c r="H12" s="37"/>
      <c r="I12" s="78"/>
    </row>
    <row r="13" spans="1:9" s="4" customFormat="1" ht="18.75" thickBot="1" x14ac:dyDescent="0.3">
      <c r="B13" s="91">
        <v>45291</v>
      </c>
      <c r="C13" s="92"/>
      <c r="D13" s="92"/>
      <c r="E13" s="92"/>
      <c r="F13" s="92"/>
      <c r="G13" s="92"/>
      <c r="H13" s="92"/>
      <c r="I13" s="93"/>
    </row>
    <row r="14" spans="1:9" s="40" customFormat="1" ht="17.25" customHeight="1" x14ac:dyDescent="0.2">
      <c r="A14" s="39"/>
      <c r="B14" s="60" t="str">
        <f>VLOOKUP("&lt;T2SpaltenTitel_1&gt;",Uebersetzungen!$B$3:$E$336,Uebersetzungen!$B$2+1,FALSE)</f>
        <v>Total</v>
      </c>
      <c r="C14" s="60" t="str">
        <f>VLOOKUP("&lt;T2SpaltenTitel_2&gt;",Uebersetzungen!$B$3:$E$336,Uebersetzungen!$B$2+1,FALSE)</f>
        <v>Anzahl Personen in Haushalten mit…</v>
      </c>
      <c r="D14" s="43"/>
      <c r="E14" s="43"/>
      <c r="F14" s="43"/>
      <c r="G14" s="43"/>
      <c r="H14" s="44"/>
      <c r="I14" s="89" t="str">
        <f>VLOOKUP("&lt;T2SpaltenTitel_3&gt;",Uebersetzungen!$B$3:$E$336,Uebersetzungen!$B$2+1,FALSE)</f>
        <v>Anteil der Personen in unplausiblen Haushalte (in %)*</v>
      </c>
    </row>
    <row r="15" spans="1:9" s="40" customFormat="1" ht="23.25" customHeight="1" x14ac:dyDescent="0.2">
      <c r="A15" s="42"/>
      <c r="B15" s="67"/>
      <c r="C15" s="67" t="str">
        <f>VLOOKUP("&lt;SpaltenTitel_2.1&gt;",Uebersetzungen!$B$3:$E$36,Uebersetzungen!$B$2+1,FALSE)</f>
        <v>1 Person</v>
      </c>
      <c r="D15" s="68" t="str">
        <f>VLOOKUP("&lt;SpaltenTitel_2.2&gt;",Uebersetzungen!$B$3:$E$36,Uebersetzungen!$B$2+1,FALSE)</f>
        <v>2 Personen</v>
      </c>
      <c r="E15" s="68" t="str">
        <f>VLOOKUP("&lt;SpaltenTitel_2.3&gt;",Uebersetzungen!$B$3:$E$336,Uebersetzungen!$B$2+1,FALSE)</f>
        <v>3 Personen</v>
      </c>
      <c r="F15" s="68" t="str">
        <f>VLOOKUP("&lt;SpaltenTitel_2.4&gt;",Uebersetzungen!$B$3:$E$336,Uebersetzungen!$B$2+1,FALSE)</f>
        <v>4 Personen</v>
      </c>
      <c r="G15" s="68" t="str">
        <f>VLOOKUP("&lt;SpaltenTitel_2.5&gt;",Uebersetzungen!$B$3:$E$336,Uebersetzungen!$B$2+1,FALSE)</f>
        <v>5 Personen</v>
      </c>
      <c r="H15" s="69" t="str">
        <f>VLOOKUP("&lt;SpaltenTitel_2.6&gt;",Uebersetzungen!$B$3:$E$336,Uebersetzungen!$B$2+1,FALSE)</f>
        <v>6 oder mehr Personen</v>
      </c>
      <c r="I15" s="90"/>
    </row>
    <row r="16" spans="1:9" x14ac:dyDescent="0.2">
      <c r="A16" s="13"/>
      <c r="B16" s="61"/>
      <c r="C16" s="56"/>
      <c r="D16" s="17"/>
      <c r="E16" s="17"/>
      <c r="F16" s="17"/>
      <c r="G16" s="17"/>
      <c r="H16" s="46"/>
      <c r="I16" s="79"/>
    </row>
    <row r="17" spans="1:9" x14ac:dyDescent="0.2">
      <c r="A17" s="59" t="str">
        <f>VLOOKUP("&lt;Zeilentitel_1&gt;",Uebersetzungen!$B$3:$E$99,Uebersetzungen!$B$2+1,FALSE)</f>
        <v>GRAUBÜNDEN</v>
      </c>
      <c r="B17" s="48">
        <v>201047</v>
      </c>
      <c r="C17" s="48">
        <v>38129</v>
      </c>
      <c r="D17" s="8">
        <v>64852</v>
      </c>
      <c r="E17" s="8">
        <v>33033</v>
      </c>
      <c r="F17" s="8">
        <v>43072</v>
      </c>
      <c r="G17" s="8">
        <v>16225</v>
      </c>
      <c r="H17" s="47">
        <v>5736</v>
      </c>
      <c r="I17" s="71" t="s">
        <v>234</v>
      </c>
    </row>
    <row r="18" spans="1:9" x14ac:dyDescent="0.2">
      <c r="A18" s="6" t="str">
        <f>VLOOKUP("&lt;Zeilentitel_2&gt;",Uebersetzungen!$B$3:$E$99,Uebersetzungen!$B$2+1,FALSE)</f>
        <v>Region Albula</v>
      </c>
      <c r="B18" s="50">
        <v>8002</v>
      </c>
      <c r="C18" s="50">
        <v>1606</v>
      </c>
      <c r="D18" s="9">
        <v>2718</v>
      </c>
      <c r="E18" s="9">
        <v>1167</v>
      </c>
      <c r="F18" s="9">
        <v>1664</v>
      </c>
      <c r="G18" s="9">
        <v>605</v>
      </c>
      <c r="H18" s="49">
        <v>242</v>
      </c>
      <c r="I18" s="72"/>
    </row>
    <row r="19" spans="1:9" x14ac:dyDescent="0.2">
      <c r="A19" s="7" t="s">
        <v>1</v>
      </c>
      <c r="B19" s="56">
        <v>2710</v>
      </c>
      <c r="C19" s="56">
        <v>574</v>
      </c>
      <c r="D19" s="17">
        <v>868</v>
      </c>
      <c r="E19" s="17">
        <v>393</v>
      </c>
      <c r="F19" s="17">
        <v>628</v>
      </c>
      <c r="G19" s="17">
        <v>190</v>
      </c>
      <c r="H19" s="45">
        <v>57</v>
      </c>
      <c r="I19" s="79">
        <v>0</v>
      </c>
    </row>
    <row r="20" spans="1:9" x14ac:dyDescent="0.2">
      <c r="A20" s="7" t="s">
        <v>2</v>
      </c>
      <c r="B20" s="56">
        <v>516</v>
      </c>
      <c r="C20" s="56">
        <v>105</v>
      </c>
      <c r="D20" s="17">
        <v>180</v>
      </c>
      <c r="E20" s="17">
        <v>45</v>
      </c>
      <c r="F20" s="17">
        <v>144</v>
      </c>
      <c r="G20" s="17">
        <v>30</v>
      </c>
      <c r="H20" s="45">
        <v>12</v>
      </c>
      <c r="I20" s="79">
        <v>0</v>
      </c>
    </row>
    <row r="21" spans="1:9" x14ac:dyDescent="0.2">
      <c r="A21" s="7" t="s">
        <v>96</v>
      </c>
      <c r="B21" s="56">
        <v>203</v>
      </c>
      <c r="C21" s="56">
        <v>48</v>
      </c>
      <c r="D21" s="17">
        <v>84</v>
      </c>
      <c r="E21" s="17">
        <v>27</v>
      </c>
      <c r="F21" s="17">
        <v>28</v>
      </c>
      <c r="G21" s="17">
        <v>10</v>
      </c>
      <c r="H21" s="45">
        <v>6</v>
      </c>
      <c r="I21" s="79">
        <v>0</v>
      </c>
    </row>
    <row r="22" spans="1:9" x14ac:dyDescent="0.2">
      <c r="A22" s="7" t="s">
        <v>3</v>
      </c>
      <c r="B22" s="56">
        <v>1289</v>
      </c>
      <c r="C22" s="56">
        <v>241</v>
      </c>
      <c r="D22" s="17">
        <v>430</v>
      </c>
      <c r="E22" s="17">
        <v>210</v>
      </c>
      <c r="F22" s="17">
        <v>240</v>
      </c>
      <c r="G22" s="17">
        <v>105</v>
      </c>
      <c r="H22" s="45">
        <v>63</v>
      </c>
      <c r="I22" s="79">
        <v>0</v>
      </c>
    </row>
    <row r="23" spans="1:9" x14ac:dyDescent="0.2">
      <c r="A23" s="7" t="s">
        <v>90</v>
      </c>
      <c r="B23" s="56">
        <v>2400</v>
      </c>
      <c r="C23" s="56">
        <v>471</v>
      </c>
      <c r="D23" s="17">
        <v>850</v>
      </c>
      <c r="E23" s="17">
        <v>375</v>
      </c>
      <c r="F23" s="17">
        <v>456</v>
      </c>
      <c r="G23" s="17">
        <v>180</v>
      </c>
      <c r="H23" s="45">
        <v>68</v>
      </c>
      <c r="I23" s="79">
        <v>1</v>
      </c>
    </row>
    <row r="24" spans="1:9" x14ac:dyDescent="0.2">
      <c r="A24" s="7" t="s">
        <v>93</v>
      </c>
      <c r="B24" s="56">
        <v>884</v>
      </c>
      <c r="C24" s="56">
        <v>167</v>
      </c>
      <c r="D24" s="17">
        <v>306</v>
      </c>
      <c r="E24" s="17">
        <v>117</v>
      </c>
      <c r="F24" s="17">
        <v>168</v>
      </c>
      <c r="G24" s="17">
        <v>90</v>
      </c>
      <c r="H24" s="45">
        <v>36</v>
      </c>
      <c r="I24" s="79" t="s">
        <v>234</v>
      </c>
    </row>
    <row r="25" spans="1:9" x14ac:dyDescent="0.2">
      <c r="A25" s="6" t="str">
        <f>VLOOKUP("&lt;Zeilentitel_3&gt;",Uebersetzungen!$B$3:$E$99,Uebersetzungen!$B$2+1,FALSE)</f>
        <v>Region Bernina</v>
      </c>
      <c r="B25" s="50">
        <v>4538</v>
      </c>
      <c r="C25" s="50">
        <v>708</v>
      </c>
      <c r="D25" s="9">
        <v>1242</v>
      </c>
      <c r="E25" s="9">
        <v>738</v>
      </c>
      <c r="F25" s="9">
        <v>1056</v>
      </c>
      <c r="G25" s="9">
        <v>620</v>
      </c>
      <c r="H25" s="49">
        <v>174</v>
      </c>
      <c r="I25" s="72"/>
    </row>
    <row r="26" spans="1:9" x14ac:dyDescent="0.2">
      <c r="A26" s="7" t="s">
        <v>4</v>
      </c>
      <c r="B26" s="56">
        <v>1092</v>
      </c>
      <c r="C26" s="56">
        <v>157</v>
      </c>
      <c r="D26" s="17">
        <v>284</v>
      </c>
      <c r="E26" s="17">
        <v>225</v>
      </c>
      <c r="F26" s="17">
        <v>216</v>
      </c>
      <c r="G26" s="17">
        <v>155</v>
      </c>
      <c r="H26" s="45">
        <v>55</v>
      </c>
      <c r="I26" s="79" t="s">
        <v>234</v>
      </c>
    </row>
    <row r="27" spans="1:9" x14ac:dyDescent="0.2">
      <c r="A27" s="7" t="s">
        <v>5</v>
      </c>
      <c r="B27" s="56">
        <v>3446</v>
      </c>
      <c r="C27" s="56">
        <v>551</v>
      </c>
      <c r="D27" s="17">
        <v>958</v>
      </c>
      <c r="E27" s="17">
        <v>513</v>
      </c>
      <c r="F27" s="17">
        <v>840</v>
      </c>
      <c r="G27" s="17">
        <v>465</v>
      </c>
      <c r="H27" s="45">
        <v>119</v>
      </c>
      <c r="I27" s="79">
        <v>0</v>
      </c>
    </row>
    <row r="28" spans="1:9" x14ac:dyDescent="0.2">
      <c r="A28" s="6" t="str">
        <f>VLOOKUP("&lt;Zeilentitel_4&gt;",Uebersetzungen!$B$3:$E$99,Uebersetzungen!$B$2+1,FALSE)</f>
        <v>Region Engiadina Bassa/Val Müstair</v>
      </c>
      <c r="B28" s="50">
        <v>9006</v>
      </c>
      <c r="C28" s="50">
        <v>1699</v>
      </c>
      <c r="D28" s="9">
        <v>2998</v>
      </c>
      <c r="E28" s="9">
        <v>1485</v>
      </c>
      <c r="F28" s="9">
        <v>1864</v>
      </c>
      <c r="G28" s="9">
        <v>740</v>
      </c>
      <c r="H28" s="49">
        <v>220</v>
      </c>
      <c r="I28" s="72"/>
    </row>
    <row r="29" spans="1:9" x14ac:dyDescent="0.2">
      <c r="A29" s="7" t="s">
        <v>38</v>
      </c>
      <c r="B29" s="56">
        <v>1562</v>
      </c>
      <c r="C29" s="56">
        <v>296</v>
      </c>
      <c r="D29" s="17">
        <v>502</v>
      </c>
      <c r="E29" s="17">
        <v>234</v>
      </c>
      <c r="F29" s="17">
        <v>380</v>
      </c>
      <c r="G29" s="17">
        <v>120</v>
      </c>
      <c r="H29" s="45">
        <v>30</v>
      </c>
      <c r="I29" s="79">
        <v>0</v>
      </c>
    </row>
    <row r="30" spans="1:9" x14ac:dyDescent="0.2">
      <c r="A30" s="7" t="s">
        <v>39</v>
      </c>
      <c r="B30" s="56">
        <v>748</v>
      </c>
      <c r="C30" s="56">
        <v>166</v>
      </c>
      <c r="D30" s="17">
        <v>200</v>
      </c>
      <c r="E30" s="17">
        <v>153</v>
      </c>
      <c r="F30" s="17">
        <v>184</v>
      </c>
      <c r="G30" s="17">
        <v>45</v>
      </c>
      <c r="H30" s="45">
        <v>0</v>
      </c>
      <c r="I30" s="79">
        <v>0</v>
      </c>
    </row>
    <row r="31" spans="1:9" x14ac:dyDescent="0.2">
      <c r="A31" s="7" t="s">
        <v>40</v>
      </c>
      <c r="B31" s="56">
        <v>4502</v>
      </c>
      <c r="C31" s="56">
        <v>824</v>
      </c>
      <c r="D31" s="17">
        <v>1500</v>
      </c>
      <c r="E31" s="17">
        <v>756</v>
      </c>
      <c r="F31" s="17">
        <v>916</v>
      </c>
      <c r="G31" s="17">
        <v>400</v>
      </c>
      <c r="H31" s="45">
        <v>106</v>
      </c>
      <c r="I31" s="79" t="s">
        <v>234</v>
      </c>
    </row>
    <row r="32" spans="1:9" x14ac:dyDescent="0.2">
      <c r="A32" s="7" t="s">
        <v>41</v>
      </c>
      <c r="B32" s="56">
        <v>803</v>
      </c>
      <c r="C32" s="56">
        <v>135</v>
      </c>
      <c r="D32" s="17">
        <v>266</v>
      </c>
      <c r="E32" s="17">
        <v>138</v>
      </c>
      <c r="F32" s="17">
        <v>188</v>
      </c>
      <c r="G32" s="17">
        <v>55</v>
      </c>
      <c r="H32" s="45">
        <v>21</v>
      </c>
      <c r="I32" s="79">
        <v>0</v>
      </c>
    </row>
    <row r="33" spans="1:9" x14ac:dyDescent="0.2">
      <c r="A33" s="7" t="s">
        <v>60</v>
      </c>
      <c r="B33" s="56">
        <v>1391</v>
      </c>
      <c r="C33" s="56">
        <v>278</v>
      </c>
      <c r="D33" s="17">
        <v>530</v>
      </c>
      <c r="E33" s="17">
        <v>204</v>
      </c>
      <c r="F33" s="17">
        <v>196</v>
      </c>
      <c r="G33" s="17">
        <v>120</v>
      </c>
      <c r="H33" s="45">
        <v>63</v>
      </c>
      <c r="I33" s="79">
        <v>0</v>
      </c>
    </row>
    <row r="34" spans="1:9" x14ac:dyDescent="0.2">
      <c r="A34" s="6" t="str">
        <f>VLOOKUP("&lt;Zeilentitel_5&gt;",Uebersetzungen!$B$3:$E$99,Uebersetzungen!$B$2+1,FALSE)</f>
        <v>Region Imboden</v>
      </c>
      <c r="B34" s="50">
        <v>21767</v>
      </c>
      <c r="C34" s="50">
        <v>3347</v>
      </c>
      <c r="D34" s="9">
        <v>6648</v>
      </c>
      <c r="E34" s="9">
        <v>3579</v>
      </c>
      <c r="F34" s="9">
        <v>5664</v>
      </c>
      <c r="G34" s="9">
        <v>1815</v>
      </c>
      <c r="H34" s="49">
        <v>714</v>
      </c>
      <c r="I34" s="72"/>
    </row>
    <row r="35" spans="1:9" x14ac:dyDescent="0.2">
      <c r="A35" s="7" t="s">
        <v>31</v>
      </c>
      <c r="B35" s="56">
        <v>3496</v>
      </c>
      <c r="C35" s="56">
        <v>516</v>
      </c>
      <c r="D35" s="17">
        <v>1022</v>
      </c>
      <c r="E35" s="17">
        <v>534</v>
      </c>
      <c r="F35" s="17">
        <v>996</v>
      </c>
      <c r="G35" s="17">
        <v>335</v>
      </c>
      <c r="H35" s="45">
        <v>93</v>
      </c>
      <c r="I35" s="79" t="s">
        <v>234</v>
      </c>
    </row>
    <row r="36" spans="1:9" x14ac:dyDescent="0.2">
      <c r="A36" s="7" t="s">
        <v>32</v>
      </c>
      <c r="B36" s="56">
        <v>8194</v>
      </c>
      <c r="C36" s="56">
        <v>1177</v>
      </c>
      <c r="D36" s="17">
        <v>2456</v>
      </c>
      <c r="E36" s="17">
        <v>1422</v>
      </c>
      <c r="F36" s="17">
        <v>2100</v>
      </c>
      <c r="G36" s="17">
        <v>745</v>
      </c>
      <c r="H36" s="45">
        <v>294</v>
      </c>
      <c r="I36" s="79" t="s">
        <v>234</v>
      </c>
    </row>
    <row r="37" spans="1:9" x14ac:dyDescent="0.2">
      <c r="A37" s="7" t="s">
        <v>33</v>
      </c>
      <c r="B37" s="56">
        <v>1617</v>
      </c>
      <c r="C37" s="56">
        <v>195</v>
      </c>
      <c r="D37" s="17">
        <v>462</v>
      </c>
      <c r="E37" s="17">
        <v>246</v>
      </c>
      <c r="F37" s="17">
        <v>460</v>
      </c>
      <c r="G37" s="17">
        <v>175</v>
      </c>
      <c r="H37" s="45">
        <v>79</v>
      </c>
      <c r="I37" s="79">
        <v>0</v>
      </c>
    </row>
    <row r="38" spans="1:9" x14ac:dyDescent="0.2">
      <c r="A38" s="7" t="s">
        <v>34</v>
      </c>
      <c r="B38" s="56">
        <v>2824</v>
      </c>
      <c r="C38" s="56">
        <v>343</v>
      </c>
      <c r="D38" s="17">
        <v>776</v>
      </c>
      <c r="E38" s="17">
        <v>513</v>
      </c>
      <c r="F38" s="17">
        <v>856</v>
      </c>
      <c r="G38" s="17">
        <v>225</v>
      </c>
      <c r="H38" s="45">
        <v>111</v>
      </c>
      <c r="I38" s="79">
        <v>0</v>
      </c>
    </row>
    <row r="39" spans="1:9" x14ac:dyDescent="0.2">
      <c r="A39" s="7" t="s">
        <v>35</v>
      </c>
      <c r="B39" s="56">
        <v>2907</v>
      </c>
      <c r="C39" s="56">
        <v>676</v>
      </c>
      <c r="D39" s="17">
        <v>982</v>
      </c>
      <c r="E39" s="17">
        <v>495</v>
      </c>
      <c r="F39" s="17">
        <v>604</v>
      </c>
      <c r="G39" s="17">
        <v>125</v>
      </c>
      <c r="H39" s="45">
        <v>25</v>
      </c>
      <c r="I39" s="79">
        <v>0</v>
      </c>
    </row>
    <row r="40" spans="1:9" x14ac:dyDescent="0.2">
      <c r="A40" s="7" t="s">
        <v>36</v>
      </c>
      <c r="B40" s="56">
        <v>1209</v>
      </c>
      <c r="C40" s="56">
        <v>191</v>
      </c>
      <c r="D40" s="17">
        <v>430</v>
      </c>
      <c r="E40" s="17">
        <v>159</v>
      </c>
      <c r="F40" s="17">
        <v>280</v>
      </c>
      <c r="G40" s="17">
        <v>70</v>
      </c>
      <c r="H40" s="45">
        <v>79</v>
      </c>
      <c r="I40" s="79">
        <v>0</v>
      </c>
    </row>
    <row r="41" spans="1:9" x14ac:dyDescent="0.2">
      <c r="A41" s="7" t="s">
        <v>37</v>
      </c>
      <c r="B41" s="56">
        <v>1520</v>
      </c>
      <c r="C41" s="56">
        <v>249</v>
      </c>
      <c r="D41" s="17">
        <v>520</v>
      </c>
      <c r="E41" s="17">
        <v>210</v>
      </c>
      <c r="F41" s="17">
        <v>368</v>
      </c>
      <c r="G41" s="17">
        <v>140</v>
      </c>
      <c r="H41" s="45">
        <v>33</v>
      </c>
      <c r="I41" s="79">
        <v>0</v>
      </c>
    </row>
    <row r="42" spans="1:9" x14ac:dyDescent="0.2">
      <c r="A42" s="6" t="str">
        <f>VLOOKUP("&lt;Zeilentitel_6&gt;",Uebersetzungen!$B$3:$E$99,Uebersetzungen!$B$2+1,FALSE)</f>
        <v>Region Landquart</v>
      </c>
      <c r="B42" s="50">
        <v>26043</v>
      </c>
      <c r="C42" s="50">
        <v>3893</v>
      </c>
      <c r="D42" s="9">
        <v>8392</v>
      </c>
      <c r="E42" s="9">
        <v>4275</v>
      </c>
      <c r="F42" s="9">
        <v>6368</v>
      </c>
      <c r="G42" s="9">
        <v>2320</v>
      </c>
      <c r="H42" s="49">
        <v>795</v>
      </c>
      <c r="I42" s="72"/>
    </row>
    <row r="43" spans="1:9" x14ac:dyDescent="0.2">
      <c r="A43" s="7" t="s">
        <v>71</v>
      </c>
      <c r="B43" s="56">
        <v>3291</v>
      </c>
      <c r="C43" s="56">
        <v>467</v>
      </c>
      <c r="D43" s="17">
        <v>1050</v>
      </c>
      <c r="E43" s="17">
        <v>552</v>
      </c>
      <c r="F43" s="17">
        <v>892</v>
      </c>
      <c r="G43" s="17">
        <v>275</v>
      </c>
      <c r="H43" s="45">
        <v>55</v>
      </c>
      <c r="I43" s="79" t="s">
        <v>234</v>
      </c>
    </row>
    <row r="44" spans="1:9" x14ac:dyDescent="0.2">
      <c r="A44" s="7" t="s">
        <v>72</v>
      </c>
      <c r="B44" s="56">
        <v>2649</v>
      </c>
      <c r="C44" s="56">
        <v>409</v>
      </c>
      <c r="D44" s="17">
        <v>828</v>
      </c>
      <c r="E44" s="17">
        <v>462</v>
      </c>
      <c r="F44" s="17">
        <v>644</v>
      </c>
      <c r="G44" s="17">
        <v>220</v>
      </c>
      <c r="H44" s="45">
        <v>86</v>
      </c>
      <c r="I44" s="79">
        <v>0</v>
      </c>
    </row>
    <row r="45" spans="1:9" x14ac:dyDescent="0.2">
      <c r="A45" s="7" t="s">
        <v>73</v>
      </c>
      <c r="B45" s="56">
        <v>3538</v>
      </c>
      <c r="C45" s="56">
        <v>570</v>
      </c>
      <c r="D45" s="17">
        <v>1124</v>
      </c>
      <c r="E45" s="17">
        <v>579</v>
      </c>
      <c r="F45" s="17">
        <v>796</v>
      </c>
      <c r="G45" s="17">
        <v>340</v>
      </c>
      <c r="H45" s="45">
        <v>129</v>
      </c>
      <c r="I45" s="79" t="s">
        <v>234</v>
      </c>
    </row>
    <row r="46" spans="1:9" x14ac:dyDescent="0.2">
      <c r="A46" s="7" t="s">
        <v>74</v>
      </c>
      <c r="B46" s="56">
        <v>862</v>
      </c>
      <c r="C46" s="56">
        <v>135</v>
      </c>
      <c r="D46" s="17">
        <v>328</v>
      </c>
      <c r="E46" s="17">
        <v>141</v>
      </c>
      <c r="F46" s="17">
        <v>208</v>
      </c>
      <c r="G46" s="17">
        <v>30</v>
      </c>
      <c r="H46" s="45">
        <v>20</v>
      </c>
      <c r="I46" s="79">
        <v>0</v>
      </c>
    </row>
    <row r="47" spans="1:9" x14ac:dyDescent="0.2">
      <c r="A47" s="7" t="s">
        <v>75</v>
      </c>
      <c r="B47" s="56">
        <v>941</v>
      </c>
      <c r="C47" s="56">
        <v>112</v>
      </c>
      <c r="D47" s="17">
        <v>342</v>
      </c>
      <c r="E47" s="17">
        <v>153</v>
      </c>
      <c r="F47" s="17">
        <v>232</v>
      </c>
      <c r="G47" s="17">
        <v>65</v>
      </c>
      <c r="H47" s="45">
        <v>37</v>
      </c>
      <c r="I47" s="79">
        <v>0</v>
      </c>
    </row>
    <row r="48" spans="1:9" x14ac:dyDescent="0.2">
      <c r="A48" s="7" t="s">
        <v>76</v>
      </c>
      <c r="B48" s="56">
        <v>3173</v>
      </c>
      <c r="C48" s="56">
        <v>509</v>
      </c>
      <c r="D48" s="17">
        <v>1060</v>
      </c>
      <c r="E48" s="17">
        <v>504</v>
      </c>
      <c r="F48" s="17">
        <v>768</v>
      </c>
      <c r="G48" s="17">
        <v>285</v>
      </c>
      <c r="H48" s="45">
        <v>47</v>
      </c>
      <c r="I48" s="79" t="s">
        <v>234</v>
      </c>
    </row>
    <row r="49" spans="1:9" x14ac:dyDescent="0.2">
      <c r="A49" s="7" t="s">
        <v>77</v>
      </c>
      <c r="B49" s="56">
        <v>2511</v>
      </c>
      <c r="C49" s="56">
        <v>310</v>
      </c>
      <c r="D49" s="17">
        <v>860</v>
      </c>
      <c r="E49" s="17">
        <v>375</v>
      </c>
      <c r="F49" s="17">
        <v>632</v>
      </c>
      <c r="G49" s="17">
        <v>245</v>
      </c>
      <c r="H49" s="45">
        <v>89</v>
      </c>
      <c r="I49" s="79">
        <v>0</v>
      </c>
    </row>
    <row r="50" spans="1:9" x14ac:dyDescent="0.2">
      <c r="A50" s="7" t="s">
        <v>78</v>
      </c>
      <c r="B50" s="56">
        <v>9078</v>
      </c>
      <c r="C50" s="56">
        <v>1381</v>
      </c>
      <c r="D50" s="17">
        <v>2800</v>
      </c>
      <c r="E50" s="17">
        <v>1509</v>
      </c>
      <c r="F50" s="17">
        <v>2196</v>
      </c>
      <c r="G50" s="17">
        <v>860</v>
      </c>
      <c r="H50" s="45">
        <v>332</v>
      </c>
      <c r="I50" s="79">
        <v>0</v>
      </c>
    </row>
    <row r="51" spans="1:9" x14ac:dyDescent="0.2">
      <c r="A51" s="6" t="str">
        <f>VLOOKUP("&lt;Zeilentitel_7&gt;",Uebersetzungen!$B$3:$E$99,Uebersetzungen!$B$2+1,FALSE)</f>
        <v>Region Maloja</v>
      </c>
      <c r="B51" s="50">
        <v>17891</v>
      </c>
      <c r="C51" s="50">
        <v>4217</v>
      </c>
      <c r="D51" s="9">
        <v>5646</v>
      </c>
      <c r="E51" s="9">
        <v>3051</v>
      </c>
      <c r="F51" s="9">
        <v>3540</v>
      </c>
      <c r="G51" s="9">
        <v>1100</v>
      </c>
      <c r="H51" s="49">
        <v>337</v>
      </c>
      <c r="I51" s="72"/>
    </row>
    <row r="52" spans="1:9" x14ac:dyDescent="0.2">
      <c r="A52" s="7" t="s">
        <v>42</v>
      </c>
      <c r="B52" s="56">
        <v>607</v>
      </c>
      <c r="C52" s="56">
        <v>129</v>
      </c>
      <c r="D52" s="17">
        <v>202</v>
      </c>
      <c r="E52" s="17">
        <v>114</v>
      </c>
      <c r="F52" s="17">
        <v>116</v>
      </c>
      <c r="G52" s="17">
        <v>40</v>
      </c>
      <c r="H52" s="45">
        <v>6</v>
      </c>
      <c r="I52" s="79">
        <v>0</v>
      </c>
    </row>
    <row r="53" spans="1:9" x14ac:dyDescent="0.2">
      <c r="A53" s="7" t="s">
        <v>43</v>
      </c>
      <c r="B53" s="56">
        <v>1401</v>
      </c>
      <c r="C53" s="56">
        <v>300</v>
      </c>
      <c r="D53" s="17">
        <v>478</v>
      </c>
      <c r="E53" s="17">
        <v>222</v>
      </c>
      <c r="F53" s="17">
        <v>296</v>
      </c>
      <c r="G53" s="17">
        <v>85</v>
      </c>
      <c r="H53" s="45">
        <v>20</v>
      </c>
      <c r="I53" s="79" t="s">
        <v>234</v>
      </c>
    </row>
    <row r="54" spans="1:9" x14ac:dyDescent="0.2">
      <c r="A54" s="7" t="s">
        <v>44</v>
      </c>
      <c r="B54" s="56">
        <v>196</v>
      </c>
      <c r="C54" s="56">
        <v>32</v>
      </c>
      <c r="D54" s="17">
        <v>86</v>
      </c>
      <c r="E54" s="17">
        <v>30</v>
      </c>
      <c r="F54" s="17">
        <v>28</v>
      </c>
      <c r="G54" s="17">
        <v>20</v>
      </c>
      <c r="H54" s="45">
        <v>0</v>
      </c>
      <c r="I54" s="79">
        <v>0</v>
      </c>
    </row>
    <row r="55" spans="1:9" x14ac:dyDescent="0.2">
      <c r="A55" s="7" t="s">
        <v>45</v>
      </c>
      <c r="B55" s="56">
        <v>2069</v>
      </c>
      <c r="C55" s="56">
        <v>452</v>
      </c>
      <c r="D55" s="17">
        <v>646</v>
      </c>
      <c r="E55" s="17">
        <v>402</v>
      </c>
      <c r="F55" s="17">
        <v>384</v>
      </c>
      <c r="G55" s="17">
        <v>155</v>
      </c>
      <c r="H55" s="45">
        <v>30</v>
      </c>
      <c r="I55" s="79" t="s">
        <v>234</v>
      </c>
    </row>
    <row r="56" spans="1:9" x14ac:dyDescent="0.2">
      <c r="A56" s="7" t="s">
        <v>95</v>
      </c>
      <c r="B56" s="56">
        <v>719</v>
      </c>
      <c r="C56" s="56">
        <v>164</v>
      </c>
      <c r="D56" s="17">
        <v>202</v>
      </c>
      <c r="E56" s="17">
        <v>150</v>
      </c>
      <c r="F56" s="17">
        <v>144</v>
      </c>
      <c r="G56" s="17">
        <v>30</v>
      </c>
      <c r="H56" s="45">
        <v>29</v>
      </c>
      <c r="I56" s="79">
        <v>1</v>
      </c>
    </row>
    <row r="57" spans="1:9" x14ac:dyDescent="0.2">
      <c r="A57" s="7" t="s">
        <v>46</v>
      </c>
      <c r="B57" s="56">
        <v>2877</v>
      </c>
      <c r="C57" s="56">
        <v>600</v>
      </c>
      <c r="D57" s="17">
        <v>928</v>
      </c>
      <c r="E57" s="17">
        <v>450</v>
      </c>
      <c r="F57" s="17">
        <v>688</v>
      </c>
      <c r="G57" s="17">
        <v>155</v>
      </c>
      <c r="H57" s="45">
        <v>56</v>
      </c>
      <c r="I57" s="79" t="s">
        <v>234</v>
      </c>
    </row>
    <row r="58" spans="1:9" x14ac:dyDescent="0.2">
      <c r="A58" s="7" t="s">
        <v>97</v>
      </c>
      <c r="B58" s="56">
        <v>4871</v>
      </c>
      <c r="C58" s="56">
        <v>1404</v>
      </c>
      <c r="D58" s="17">
        <v>1488</v>
      </c>
      <c r="E58" s="17">
        <v>807</v>
      </c>
      <c r="F58" s="17">
        <v>852</v>
      </c>
      <c r="G58" s="17">
        <v>225</v>
      </c>
      <c r="H58" s="45">
        <v>95</v>
      </c>
      <c r="I58" s="79" t="s">
        <v>234</v>
      </c>
    </row>
    <row r="59" spans="1:9" x14ac:dyDescent="0.2">
      <c r="A59" s="7" t="s">
        <v>47</v>
      </c>
      <c r="B59" s="56">
        <v>702</v>
      </c>
      <c r="C59" s="56">
        <v>146</v>
      </c>
      <c r="D59" s="17">
        <v>194</v>
      </c>
      <c r="E59" s="17">
        <v>132</v>
      </c>
      <c r="F59" s="17">
        <v>168</v>
      </c>
      <c r="G59" s="17">
        <v>50</v>
      </c>
      <c r="H59" s="45">
        <v>12</v>
      </c>
      <c r="I59" s="79">
        <v>0</v>
      </c>
    </row>
    <row r="60" spans="1:9" x14ac:dyDescent="0.2">
      <c r="A60" s="7" t="s">
        <v>98</v>
      </c>
      <c r="B60" s="56">
        <v>704</v>
      </c>
      <c r="C60" s="56">
        <v>162</v>
      </c>
      <c r="D60" s="17">
        <v>198</v>
      </c>
      <c r="E60" s="17">
        <v>144</v>
      </c>
      <c r="F60" s="17">
        <v>136</v>
      </c>
      <c r="G60" s="17">
        <v>45</v>
      </c>
      <c r="H60" s="45">
        <v>19</v>
      </c>
      <c r="I60" s="79">
        <v>1</v>
      </c>
    </row>
    <row r="61" spans="1:9" x14ac:dyDescent="0.2">
      <c r="A61" s="7" t="s">
        <v>48</v>
      </c>
      <c r="B61" s="56">
        <v>1082</v>
      </c>
      <c r="C61" s="56">
        <v>293</v>
      </c>
      <c r="D61" s="17">
        <v>372</v>
      </c>
      <c r="E61" s="17">
        <v>168</v>
      </c>
      <c r="F61" s="17">
        <v>184</v>
      </c>
      <c r="G61" s="17">
        <v>50</v>
      </c>
      <c r="H61" s="45">
        <v>15</v>
      </c>
      <c r="I61" s="79">
        <v>0</v>
      </c>
    </row>
    <row r="62" spans="1:9" x14ac:dyDescent="0.2">
      <c r="A62" s="7" t="s">
        <v>49</v>
      </c>
      <c r="B62" s="56">
        <v>1104</v>
      </c>
      <c r="C62" s="56">
        <v>224</v>
      </c>
      <c r="D62" s="17">
        <v>380</v>
      </c>
      <c r="E62" s="17">
        <v>180</v>
      </c>
      <c r="F62" s="17">
        <v>252</v>
      </c>
      <c r="G62" s="17">
        <v>55</v>
      </c>
      <c r="H62" s="45">
        <v>13</v>
      </c>
      <c r="I62" s="79">
        <v>0</v>
      </c>
    </row>
    <row r="63" spans="1:9" x14ac:dyDescent="0.2">
      <c r="A63" s="7" t="s">
        <v>99</v>
      </c>
      <c r="B63" s="56">
        <v>1559</v>
      </c>
      <c r="C63" s="56">
        <v>311</v>
      </c>
      <c r="D63" s="17">
        <v>472</v>
      </c>
      <c r="E63" s="17">
        <v>252</v>
      </c>
      <c r="F63" s="17">
        <v>292</v>
      </c>
      <c r="G63" s="17">
        <v>190</v>
      </c>
      <c r="H63" s="45">
        <v>42</v>
      </c>
      <c r="I63" s="79" t="s">
        <v>234</v>
      </c>
    </row>
    <row r="64" spans="1:9" x14ac:dyDescent="0.2">
      <c r="A64" s="6" t="str">
        <f>VLOOKUP("&lt;Zeilentitel_8&gt;",Uebersetzungen!$B$3:$E$99,Uebersetzungen!$B$2+1,FALSE)</f>
        <v>Region Moesa</v>
      </c>
      <c r="B64" s="50">
        <v>9095</v>
      </c>
      <c r="C64" s="50">
        <v>1685</v>
      </c>
      <c r="D64" s="9">
        <v>2740</v>
      </c>
      <c r="E64" s="9">
        <v>1788</v>
      </c>
      <c r="F64" s="9">
        <v>2068</v>
      </c>
      <c r="G64" s="9">
        <v>615</v>
      </c>
      <c r="H64" s="49">
        <v>199</v>
      </c>
      <c r="I64" s="72"/>
    </row>
    <row r="65" spans="1:9" x14ac:dyDescent="0.2">
      <c r="A65" s="7" t="s">
        <v>50</v>
      </c>
      <c r="B65" s="56">
        <v>91</v>
      </c>
      <c r="C65" s="56">
        <v>22</v>
      </c>
      <c r="D65" s="17">
        <v>34</v>
      </c>
      <c r="E65" s="17">
        <v>18</v>
      </c>
      <c r="F65" s="17">
        <v>12</v>
      </c>
      <c r="G65" s="17">
        <v>5</v>
      </c>
      <c r="H65" s="45">
        <v>0</v>
      </c>
      <c r="I65" s="79">
        <v>0</v>
      </c>
    </row>
    <row r="66" spans="1:9" x14ac:dyDescent="0.2">
      <c r="A66" s="7" t="s">
        <v>51</v>
      </c>
      <c r="B66" s="56">
        <v>253</v>
      </c>
      <c r="C66" s="56">
        <v>54</v>
      </c>
      <c r="D66" s="17">
        <v>78</v>
      </c>
      <c r="E66" s="17">
        <v>48</v>
      </c>
      <c r="F66" s="17">
        <v>68</v>
      </c>
      <c r="G66" s="17">
        <v>5</v>
      </c>
      <c r="H66" s="45">
        <v>0</v>
      </c>
      <c r="I66" s="79">
        <v>0</v>
      </c>
    </row>
    <row r="67" spans="1:9" x14ac:dyDescent="0.2">
      <c r="A67" s="7" t="s">
        <v>52</v>
      </c>
      <c r="B67" s="56">
        <v>160</v>
      </c>
      <c r="C67" s="56">
        <v>48</v>
      </c>
      <c r="D67" s="17">
        <v>62</v>
      </c>
      <c r="E67" s="17">
        <v>24</v>
      </c>
      <c r="F67" s="17">
        <v>16</v>
      </c>
      <c r="G67" s="17">
        <v>10</v>
      </c>
      <c r="H67" s="45">
        <v>0</v>
      </c>
      <c r="I67" s="79">
        <v>0</v>
      </c>
    </row>
    <row r="68" spans="1:9" x14ac:dyDescent="0.2">
      <c r="A68" s="7" t="s">
        <v>53</v>
      </c>
      <c r="B68" s="56">
        <v>117</v>
      </c>
      <c r="C68" s="56">
        <v>34</v>
      </c>
      <c r="D68" s="17">
        <v>54</v>
      </c>
      <c r="E68" s="17">
        <v>18</v>
      </c>
      <c r="F68" s="17">
        <v>4</v>
      </c>
      <c r="G68" s="17">
        <v>0</v>
      </c>
      <c r="H68" s="45">
        <v>7</v>
      </c>
      <c r="I68" s="79">
        <v>0</v>
      </c>
    </row>
    <row r="69" spans="1:9" x14ac:dyDescent="0.2">
      <c r="A69" s="7" t="s">
        <v>54</v>
      </c>
      <c r="B69" s="56">
        <v>847</v>
      </c>
      <c r="C69" s="56">
        <v>138</v>
      </c>
      <c r="D69" s="17">
        <v>262</v>
      </c>
      <c r="E69" s="17">
        <v>186</v>
      </c>
      <c r="F69" s="17">
        <v>228</v>
      </c>
      <c r="G69" s="17">
        <v>25</v>
      </c>
      <c r="H69" s="45">
        <v>8</v>
      </c>
      <c r="I69" s="79">
        <v>0</v>
      </c>
    </row>
    <row r="70" spans="1:9" x14ac:dyDescent="0.2">
      <c r="A70" s="7" t="s">
        <v>55</v>
      </c>
      <c r="B70" s="56">
        <v>1395</v>
      </c>
      <c r="C70" s="56">
        <v>282</v>
      </c>
      <c r="D70" s="17">
        <v>416</v>
      </c>
      <c r="E70" s="17">
        <v>261</v>
      </c>
      <c r="F70" s="17">
        <v>284</v>
      </c>
      <c r="G70" s="17">
        <v>110</v>
      </c>
      <c r="H70" s="45">
        <v>42</v>
      </c>
      <c r="I70" s="79">
        <v>0</v>
      </c>
    </row>
    <row r="71" spans="1:9" x14ac:dyDescent="0.2">
      <c r="A71" s="7" t="s">
        <v>56</v>
      </c>
      <c r="B71" s="56">
        <v>326</v>
      </c>
      <c r="C71" s="56">
        <v>66</v>
      </c>
      <c r="D71" s="17">
        <v>100</v>
      </c>
      <c r="E71" s="17">
        <v>78</v>
      </c>
      <c r="F71" s="17">
        <v>56</v>
      </c>
      <c r="G71" s="17">
        <v>20</v>
      </c>
      <c r="H71" s="45">
        <v>6</v>
      </c>
      <c r="I71" s="79">
        <v>0</v>
      </c>
    </row>
    <row r="72" spans="1:9" x14ac:dyDescent="0.2">
      <c r="A72" s="7" t="s">
        <v>57</v>
      </c>
      <c r="B72" s="56">
        <v>690</v>
      </c>
      <c r="C72" s="56">
        <v>119</v>
      </c>
      <c r="D72" s="17">
        <v>208</v>
      </c>
      <c r="E72" s="17">
        <v>105</v>
      </c>
      <c r="F72" s="17">
        <v>192</v>
      </c>
      <c r="G72" s="17">
        <v>60</v>
      </c>
      <c r="H72" s="45">
        <v>6</v>
      </c>
      <c r="I72" s="79">
        <v>0</v>
      </c>
    </row>
    <row r="73" spans="1:9" x14ac:dyDescent="0.2">
      <c r="A73" s="7" t="s">
        <v>58</v>
      </c>
      <c r="B73" s="56">
        <v>1528</v>
      </c>
      <c r="C73" s="56">
        <v>274</v>
      </c>
      <c r="D73" s="17">
        <v>462</v>
      </c>
      <c r="E73" s="17">
        <v>309</v>
      </c>
      <c r="F73" s="17">
        <v>324</v>
      </c>
      <c r="G73" s="17">
        <v>110</v>
      </c>
      <c r="H73" s="45">
        <v>49</v>
      </c>
      <c r="I73" s="79">
        <v>0</v>
      </c>
    </row>
    <row r="74" spans="1:9" x14ac:dyDescent="0.2">
      <c r="A74" s="7" t="s">
        <v>100</v>
      </c>
      <c r="B74" s="56">
        <v>2572</v>
      </c>
      <c r="C74" s="56">
        <v>430</v>
      </c>
      <c r="D74" s="17">
        <v>724</v>
      </c>
      <c r="E74" s="17">
        <v>483</v>
      </c>
      <c r="F74" s="17">
        <v>660</v>
      </c>
      <c r="G74" s="17">
        <v>220</v>
      </c>
      <c r="H74" s="45">
        <v>55</v>
      </c>
      <c r="I74" s="79">
        <v>0</v>
      </c>
    </row>
    <row r="75" spans="1:9" x14ac:dyDescent="0.2">
      <c r="A75" s="7" t="s">
        <v>59</v>
      </c>
      <c r="B75" s="56">
        <v>906</v>
      </c>
      <c r="C75" s="56">
        <v>169</v>
      </c>
      <c r="D75" s="17">
        <v>272</v>
      </c>
      <c r="E75" s="17">
        <v>213</v>
      </c>
      <c r="F75" s="17">
        <v>188</v>
      </c>
      <c r="G75" s="17">
        <v>45</v>
      </c>
      <c r="H75" s="45">
        <v>19</v>
      </c>
      <c r="I75" s="79">
        <v>0</v>
      </c>
    </row>
    <row r="76" spans="1:9" x14ac:dyDescent="0.2">
      <c r="A76" s="7" t="s">
        <v>101</v>
      </c>
      <c r="B76" s="56">
        <v>210</v>
      </c>
      <c r="C76" s="56">
        <v>49</v>
      </c>
      <c r="D76" s="17">
        <v>68</v>
      </c>
      <c r="E76" s="17">
        <v>45</v>
      </c>
      <c r="F76" s="17">
        <v>36</v>
      </c>
      <c r="G76" s="17">
        <v>5</v>
      </c>
      <c r="H76" s="45">
        <v>7</v>
      </c>
      <c r="I76" s="79">
        <v>0</v>
      </c>
    </row>
    <row r="77" spans="1:9" x14ac:dyDescent="0.2">
      <c r="A77" s="6" t="str">
        <f>VLOOKUP("&lt;Zeilentitel_9&gt;",Uebersetzungen!$B$3:$E$99,Uebersetzungen!$B$2+1,FALSE)</f>
        <v>Region Plessur</v>
      </c>
      <c r="B77" s="50">
        <v>43269</v>
      </c>
      <c r="C77" s="50">
        <v>9712</v>
      </c>
      <c r="D77" s="9">
        <v>14352</v>
      </c>
      <c r="E77" s="9">
        <v>7239</v>
      </c>
      <c r="F77" s="9">
        <v>8260</v>
      </c>
      <c r="G77" s="9">
        <v>2750</v>
      </c>
      <c r="H77" s="49">
        <v>956</v>
      </c>
      <c r="I77" s="72"/>
    </row>
    <row r="78" spans="1:9" x14ac:dyDescent="0.2">
      <c r="A78" s="7" t="s">
        <v>67</v>
      </c>
      <c r="B78" s="56">
        <v>37945</v>
      </c>
      <c r="C78" s="56">
        <v>8428</v>
      </c>
      <c r="D78" s="17">
        <v>12516</v>
      </c>
      <c r="E78" s="17">
        <v>6405</v>
      </c>
      <c r="F78" s="17">
        <v>7340</v>
      </c>
      <c r="G78" s="17">
        <v>2455</v>
      </c>
      <c r="H78" s="45">
        <v>801</v>
      </c>
      <c r="I78" s="79" t="s">
        <v>234</v>
      </c>
    </row>
    <row r="79" spans="1:9" x14ac:dyDescent="0.2">
      <c r="A79" s="7" t="s">
        <v>68</v>
      </c>
      <c r="B79" s="56">
        <v>1964</v>
      </c>
      <c r="C79" s="56">
        <v>370</v>
      </c>
      <c r="D79" s="17">
        <v>682</v>
      </c>
      <c r="E79" s="17">
        <v>318</v>
      </c>
      <c r="F79" s="17">
        <v>368</v>
      </c>
      <c r="G79" s="17">
        <v>130</v>
      </c>
      <c r="H79" s="45">
        <v>96</v>
      </c>
      <c r="I79" s="79" t="s">
        <v>234</v>
      </c>
    </row>
    <row r="80" spans="1:9" x14ac:dyDescent="0.2">
      <c r="A80" s="7" t="s">
        <v>69</v>
      </c>
      <c r="B80" s="56">
        <v>3068</v>
      </c>
      <c r="C80" s="56">
        <v>865</v>
      </c>
      <c r="D80" s="17">
        <v>1042</v>
      </c>
      <c r="E80" s="17">
        <v>477</v>
      </c>
      <c r="F80" s="17">
        <v>488</v>
      </c>
      <c r="G80" s="17">
        <v>150</v>
      </c>
      <c r="H80" s="45">
        <v>46</v>
      </c>
      <c r="I80" s="79">
        <v>1</v>
      </c>
    </row>
    <row r="81" spans="1:9" x14ac:dyDescent="0.2">
      <c r="A81" s="7" t="s">
        <v>70</v>
      </c>
      <c r="B81" s="56">
        <v>292</v>
      </c>
      <c r="C81" s="56">
        <v>49</v>
      </c>
      <c r="D81" s="17">
        <v>112</v>
      </c>
      <c r="E81" s="17">
        <v>39</v>
      </c>
      <c r="F81" s="17">
        <v>64</v>
      </c>
      <c r="G81" s="17">
        <v>15</v>
      </c>
      <c r="H81" s="45">
        <v>13</v>
      </c>
      <c r="I81" s="79">
        <v>2</v>
      </c>
    </row>
    <row r="82" spans="1:9" x14ac:dyDescent="0.2">
      <c r="A82" s="6" t="str">
        <f>VLOOKUP("&lt;Zeilentitel_10&gt;",Uebersetzungen!$B$3:$E$99,Uebersetzungen!$B$2+1,FALSE)</f>
        <v>Region Prättigau/Davos</v>
      </c>
      <c r="B82" s="50">
        <v>26109</v>
      </c>
      <c r="C82" s="50">
        <v>5030</v>
      </c>
      <c r="D82" s="9">
        <v>8524</v>
      </c>
      <c r="E82" s="9">
        <v>4188</v>
      </c>
      <c r="F82" s="9">
        <v>5316</v>
      </c>
      <c r="G82" s="9">
        <v>2210</v>
      </c>
      <c r="H82" s="49">
        <v>841</v>
      </c>
      <c r="I82" s="72"/>
    </row>
    <row r="83" spans="1:9" x14ac:dyDescent="0.2">
      <c r="A83" s="7" t="s">
        <v>61</v>
      </c>
      <c r="B83" s="56">
        <v>10535</v>
      </c>
      <c r="C83" s="56">
        <v>2433</v>
      </c>
      <c r="D83" s="17">
        <v>3328</v>
      </c>
      <c r="E83" s="17">
        <v>1809</v>
      </c>
      <c r="F83" s="17">
        <v>2060</v>
      </c>
      <c r="G83" s="17">
        <v>690</v>
      </c>
      <c r="H83" s="45">
        <v>215</v>
      </c>
      <c r="I83" s="79" t="s">
        <v>234</v>
      </c>
    </row>
    <row r="84" spans="1:9" x14ac:dyDescent="0.2">
      <c r="A84" s="7" t="s">
        <v>62</v>
      </c>
      <c r="B84" s="56">
        <v>611</v>
      </c>
      <c r="C84" s="56">
        <v>74</v>
      </c>
      <c r="D84" s="17">
        <v>202</v>
      </c>
      <c r="E84" s="17">
        <v>93</v>
      </c>
      <c r="F84" s="17">
        <v>144</v>
      </c>
      <c r="G84" s="17">
        <v>80</v>
      </c>
      <c r="H84" s="45">
        <v>18</v>
      </c>
      <c r="I84" s="79">
        <v>0</v>
      </c>
    </row>
    <row r="85" spans="1:9" x14ac:dyDescent="0.2">
      <c r="A85" s="7" t="s">
        <v>63</v>
      </c>
      <c r="B85" s="56">
        <v>202</v>
      </c>
      <c r="C85" s="56">
        <v>16</v>
      </c>
      <c r="D85" s="17">
        <v>62</v>
      </c>
      <c r="E85" s="17">
        <v>24</v>
      </c>
      <c r="F85" s="17">
        <v>24</v>
      </c>
      <c r="G85" s="17">
        <v>45</v>
      </c>
      <c r="H85" s="45">
        <v>31</v>
      </c>
      <c r="I85" s="79">
        <v>0</v>
      </c>
    </row>
    <row r="86" spans="1:9" x14ac:dyDescent="0.2">
      <c r="A86" s="7" t="s">
        <v>64</v>
      </c>
      <c r="B86" s="56">
        <v>1132</v>
      </c>
      <c r="C86" s="56">
        <v>176</v>
      </c>
      <c r="D86" s="17">
        <v>436</v>
      </c>
      <c r="E86" s="17">
        <v>165</v>
      </c>
      <c r="F86" s="17">
        <v>224</v>
      </c>
      <c r="G86" s="17">
        <v>95</v>
      </c>
      <c r="H86" s="45">
        <v>36</v>
      </c>
      <c r="I86" s="79">
        <v>0</v>
      </c>
    </row>
    <row r="87" spans="1:9" x14ac:dyDescent="0.2">
      <c r="A87" s="7" t="s">
        <v>102</v>
      </c>
      <c r="B87" s="56">
        <v>4420</v>
      </c>
      <c r="C87" s="56">
        <v>922</v>
      </c>
      <c r="D87" s="17">
        <v>1520</v>
      </c>
      <c r="E87" s="17">
        <v>651</v>
      </c>
      <c r="F87" s="17">
        <v>888</v>
      </c>
      <c r="G87" s="17">
        <v>325</v>
      </c>
      <c r="H87" s="45">
        <v>114</v>
      </c>
      <c r="I87" s="79" t="s">
        <v>234</v>
      </c>
    </row>
    <row r="88" spans="1:9" x14ac:dyDescent="0.2">
      <c r="A88" s="7" t="s">
        <v>91</v>
      </c>
      <c r="B88" s="56">
        <v>228</v>
      </c>
      <c r="C88" s="56">
        <v>32</v>
      </c>
      <c r="D88" s="17">
        <v>82</v>
      </c>
      <c r="E88" s="17">
        <v>21</v>
      </c>
      <c r="F88" s="17">
        <v>52</v>
      </c>
      <c r="G88" s="17">
        <v>20</v>
      </c>
      <c r="H88" s="45">
        <v>21</v>
      </c>
      <c r="I88" s="79">
        <v>1</v>
      </c>
    </row>
    <row r="89" spans="1:9" x14ac:dyDescent="0.2">
      <c r="A89" s="7" t="s">
        <v>65</v>
      </c>
      <c r="B89" s="56">
        <v>913</v>
      </c>
      <c r="C89" s="56">
        <v>182</v>
      </c>
      <c r="D89" s="17">
        <v>296</v>
      </c>
      <c r="E89" s="17">
        <v>144</v>
      </c>
      <c r="F89" s="17">
        <v>152</v>
      </c>
      <c r="G89" s="17">
        <v>90</v>
      </c>
      <c r="H89" s="45">
        <v>49</v>
      </c>
      <c r="I89" s="79">
        <v>0</v>
      </c>
    </row>
    <row r="90" spans="1:9" x14ac:dyDescent="0.2">
      <c r="A90" s="7" t="s">
        <v>66</v>
      </c>
      <c r="B90" s="56">
        <v>1617</v>
      </c>
      <c r="C90" s="56">
        <v>217</v>
      </c>
      <c r="D90" s="17">
        <v>524</v>
      </c>
      <c r="E90" s="17">
        <v>270</v>
      </c>
      <c r="F90" s="17">
        <v>348</v>
      </c>
      <c r="G90" s="17">
        <v>215</v>
      </c>
      <c r="H90" s="45">
        <v>43</v>
      </c>
      <c r="I90" s="79">
        <v>0</v>
      </c>
    </row>
    <row r="91" spans="1:9" x14ac:dyDescent="0.2">
      <c r="A91" s="7" t="s">
        <v>79</v>
      </c>
      <c r="B91" s="56">
        <v>2122</v>
      </c>
      <c r="C91" s="56">
        <v>317</v>
      </c>
      <c r="D91" s="17">
        <v>730</v>
      </c>
      <c r="E91" s="17">
        <v>324</v>
      </c>
      <c r="F91" s="17">
        <v>456</v>
      </c>
      <c r="G91" s="17">
        <v>215</v>
      </c>
      <c r="H91" s="45">
        <v>80</v>
      </c>
      <c r="I91" s="79">
        <v>0</v>
      </c>
    </row>
    <row r="92" spans="1:9" x14ac:dyDescent="0.2">
      <c r="A92" s="7" t="s">
        <v>80</v>
      </c>
      <c r="B92" s="56">
        <v>2914</v>
      </c>
      <c r="C92" s="56">
        <v>457</v>
      </c>
      <c r="D92" s="17">
        <v>876</v>
      </c>
      <c r="E92" s="17">
        <v>495</v>
      </c>
      <c r="F92" s="17">
        <v>660</v>
      </c>
      <c r="G92" s="17">
        <v>280</v>
      </c>
      <c r="H92" s="45">
        <v>146</v>
      </c>
      <c r="I92" s="79" t="s">
        <v>234</v>
      </c>
    </row>
    <row r="93" spans="1:9" x14ac:dyDescent="0.2">
      <c r="A93" s="7" t="s">
        <v>81</v>
      </c>
      <c r="B93" s="56">
        <v>1415</v>
      </c>
      <c r="C93" s="56">
        <v>204</v>
      </c>
      <c r="D93" s="17">
        <v>468</v>
      </c>
      <c r="E93" s="17">
        <v>192</v>
      </c>
      <c r="F93" s="17">
        <v>308</v>
      </c>
      <c r="G93" s="17">
        <v>155</v>
      </c>
      <c r="H93" s="45">
        <v>88</v>
      </c>
      <c r="I93" s="79">
        <v>0</v>
      </c>
    </row>
    <row r="94" spans="1:9" x14ac:dyDescent="0.2">
      <c r="A94" s="6" t="str">
        <f>VLOOKUP("&lt;Zeilentitel_11&gt;",Uebersetzungen!$B$3:$E$99,Uebersetzungen!$B$2+1,FALSE)</f>
        <v>Region Surselva</v>
      </c>
      <c r="B94" s="50">
        <v>21210</v>
      </c>
      <c r="C94" s="50">
        <v>3856</v>
      </c>
      <c r="D94" s="9">
        <v>7200</v>
      </c>
      <c r="E94" s="9">
        <v>3231</v>
      </c>
      <c r="F94" s="9">
        <v>4308</v>
      </c>
      <c r="G94" s="9">
        <v>2045</v>
      </c>
      <c r="H94" s="49">
        <v>570</v>
      </c>
      <c r="I94" s="72"/>
    </row>
    <row r="95" spans="1:9" x14ac:dyDescent="0.2">
      <c r="A95" s="7" t="s">
        <v>6</v>
      </c>
      <c r="B95" s="56">
        <v>625</v>
      </c>
      <c r="C95" s="56">
        <v>97</v>
      </c>
      <c r="D95" s="17">
        <v>232</v>
      </c>
      <c r="E95" s="17">
        <v>69</v>
      </c>
      <c r="F95" s="17">
        <v>168</v>
      </c>
      <c r="G95" s="17">
        <v>35</v>
      </c>
      <c r="H95" s="45">
        <v>24</v>
      </c>
      <c r="I95" s="79">
        <v>0</v>
      </c>
    </row>
    <row r="96" spans="1:9" x14ac:dyDescent="0.2">
      <c r="A96" s="7" t="s">
        <v>7</v>
      </c>
      <c r="B96" s="56">
        <v>2028</v>
      </c>
      <c r="C96" s="56">
        <v>503</v>
      </c>
      <c r="D96" s="17">
        <v>718</v>
      </c>
      <c r="E96" s="17">
        <v>315</v>
      </c>
      <c r="F96" s="17">
        <v>340</v>
      </c>
      <c r="G96" s="17">
        <v>140</v>
      </c>
      <c r="H96" s="45">
        <v>12</v>
      </c>
      <c r="I96" s="79" t="s">
        <v>234</v>
      </c>
    </row>
    <row r="97" spans="1:9" x14ac:dyDescent="0.2">
      <c r="A97" s="7" t="s">
        <v>8</v>
      </c>
      <c r="B97" s="56">
        <v>765</v>
      </c>
      <c r="C97" s="56">
        <v>123</v>
      </c>
      <c r="D97" s="17">
        <v>244</v>
      </c>
      <c r="E97" s="17">
        <v>81</v>
      </c>
      <c r="F97" s="17">
        <v>216</v>
      </c>
      <c r="G97" s="17">
        <v>95</v>
      </c>
      <c r="H97" s="45">
        <v>6</v>
      </c>
      <c r="I97" s="79">
        <v>0</v>
      </c>
    </row>
    <row r="98" spans="1:9" x14ac:dyDescent="0.2">
      <c r="A98" s="7" t="s">
        <v>9</v>
      </c>
      <c r="B98" s="56">
        <v>609</v>
      </c>
      <c r="C98" s="56">
        <v>119</v>
      </c>
      <c r="D98" s="17">
        <v>202</v>
      </c>
      <c r="E98" s="17">
        <v>108</v>
      </c>
      <c r="F98" s="17">
        <v>140</v>
      </c>
      <c r="G98" s="17">
        <v>40</v>
      </c>
      <c r="H98" s="45">
        <v>0</v>
      </c>
      <c r="I98" s="79">
        <v>0</v>
      </c>
    </row>
    <row r="99" spans="1:9" x14ac:dyDescent="0.2">
      <c r="A99" s="7" t="s">
        <v>10</v>
      </c>
      <c r="B99" s="56">
        <v>938</v>
      </c>
      <c r="C99" s="56">
        <v>210</v>
      </c>
      <c r="D99" s="17">
        <v>292</v>
      </c>
      <c r="E99" s="17">
        <v>129</v>
      </c>
      <c r="F99" s="17">
        <v>152</v>
      </c>
      <c r="G99" s="17">
        <v>130</v>
      </c>
      <c r="H99" s="45">
        <v>25</v>
      </c>
      <c r="I99" s="79">
        <v>0</v>
      </c>
    </row>
    <row r="100" spans="1:9" x14ac:dyDescent="0.2">
      <c r="A100" s="7" t="s">
        <v>11</v>
      </c>
      <c r="B100" s="56">
        <v>2008</v>
      </c>
      <c r="C100" s="56">
        <v>345</v>
      </c>
      <c r="D100" s="17">
        <v>744</v>
      </c>
      <c r="E100" s="17">
        <v>321</v>
      </c>
      <c r="F100" s="17">
        <v>340</v>
      </c>
      <c r="G100" s="17">
        <v>165</v>
      </c>
      <c r="H100" s="45">
        <v>93</v>
      </c>
      <c r="I100" s="79" t="s">
        <v>234</v>
      </c>
    </row>
    <row r="101" spans="1:9" x14ac:dyDescent="0.2">
      <c r="A101" s="7" t="s">
        <v>12</v>
      </c>
      <c r="B101" s="56">
        <v>4862</v>
      </c>
      <c r="C101" s="56">
        <v>876</v>
      </c>
      <c r="D101" s="17">
        <v>1606</v>
      </c>
      <c r="E101" s="17">
        <v>825</v>
      </c>
      <c r="F101" s="17">
        <v>1052</v>
      </c>
      <c r="G101" s="17">
        <v>410</v>
      </c>
      <c r="H101" s="45">
        <v>93</v>
      </c>
      <c r="I101" s="79">
        <v>0</v>
      </c>
    </row>
    <row r="102" spans="1:9" x14ac:dyDescent="0.2">
      <c r="A102" s="7" t="s">
        <v>23</v>
      </c>
      <c r="B102" s="56">
        <v>942</v>
      </c>
      <c r="C102" s="56">
        <v>126</v>
      </c>
      <c r="D102" s="17">
        <v>282</v>
      </c>
      <c r="E102" s="17">
        <v>132</v>
      </c>
      <c r="F102" s="17">
        <v>216</v>
      </c>
      <c r="G102" s="17">
        <v>120</v>
      </c>
      <c r="H102" s="45">
        <v>66</v>
      </c>
      <c r="I102" s="79">
        <v>0</v>
      </c>
    </row>
    <row r="103" spans="1:9" x14ac:dyDescent="0.2">
      <c r="A103" s="7" t="s">
        <v>82</v>
      </c>
      <c r="B103" s="56">
        <v>1687</v>
      </c>
      <c r="C103" s="56">
        <v>263</v>
      </c>
      <c r="D103" s="17">
        <v>566</v>
      </c>
      <c r="E103" s="17">
        <v>255</v>
      </c>
      <c r="F103" s="17">
        <v>344</v>
      </c>
      <c r="G103" s="17">
        <v>205</v>
      </c>
      <c r="H103" s="45">
        <v>54</v>
      </c>
      <c r="I103" s="79" t="s">
        <v>234</v>
      </c>
    </row>
    <row r="104" spans="1:9" x14ac:dyDescent="0.2">
      <c r="A104" s="7" t="s">
        <v>83</v>
      </c>
      <c r="B104" s="56">
        <v>1988</v>
      </c>
      <c r="C104" s="56">
        <v>367</v>
      </c>
      <c r="D104" s="17">
        <v>658</v>
      </c>
      <c r="E104" s="17">
        <v>312</v>
      </c>
      <c r="F104" s="17">
        <v>352</v>
      </c>
      <c r="G104" s="17">
        <v>220</v>
      </c>
      <c r="H104" s="45">
        <v>79</v>
      </c>
      <c r="I104" s="79">
        <v>1</v>
      </c>
    </row>
    <row r="105" spans="1:9" x14ac:dyDescent="0.2">
      <c r="A105" s="7" t="s">
        <v>84</v>
      </c>
      <c r="B105" s="56">
        <v>317</v>
      </c>
      <c r="C105" s="56">
        <v>50</v>
      </c>
      <c r="D105" s="17">
        <v>118</v>
      </c>
      <c r="E105" s="17">
        <v>51</v>
      </c>
      <c r="F105" s="17">
        <v>60</v>
      </c>
      <c r="G105" s="17">
        <v>25</v>
      </c>
      <c r="H105" s="45">
        <v>13</v>
      </c>
      <c r="I105" s="79">
        <v>0</v>
      </c>
    </row>
    <row r="106" spans="1:9" x14ac:dyDescent="0.2">
      <c r="A106" s="7" t="s">
        <v>85</v>
      </c>
      <c r="B106" s="56">
        <v>1050</v>
      </c>
      <c r="C106" s="56">
        <v>154</v>
      </c>
      <c r="D106" s="17">
        <v>370</v>
      </c>
      <c r="E106" s="17">
        <v>168</v>
      </c>
      <c r="F106" s="17">
        <v>220</v>
      </c>
      <c r="G106" s="17">
        <v>120</v>
      </c>
      <c r="H106" s="45">
        <v>18</v>
      </c>
      <c r="I106" s="79">
        <v>0</v>
      </c>
    </row>
    <row r="107" spans="1:9" x14ac:dyDescent="0.2">
      <c r="A107" s="7" t="s">
        <v>86</v>
      </c>
      <c r="B107" s="56">
        <v>1151</v>
      </c>
      <c r="C107" s="56">
        <v>220</v>
      </c>
      <c r="D107" s="17">
        <v>388</v>
      </c>
      <c r="E107" s="17">
        <v>180</v>
      </c>
      <c r="F107" s="17">
        <v>236</v>
      </c>
      <c r="G107" s="17">
        <v>115</v>
      </c>
      <c r="H107" s="45">
        <v>12</v>
      </c>
      <c r="I107" s="79">
        <v>0</v>
      </c>
    </row>
    <row r="108" spans="1:9" x14ac:dyDescent="0.2">
      <c r="A108" s="7" t="s">
        <v>87</v>
      </c>
      <c r="B108" s="56">
        <v>1111</v>
      </c>
      <c r="C108" s="56">
        <v>198</v>
      </c>
      <c r="D108" s="17">
        <v>358</v>
      </c>
      <c r="E108" s="17">
        <v>192</v>
      </c>
      <c r="F108" s="17">
        <v>220</v>
      </c>
      <c r="G108" s="17">
        <v>100</v>
      </c>
      <c r="H108" s="45">
        <v>43</v>
      </c>
      <c r="I108" s="79" t="s">
        <v>234</v>
      </c>
    </row>
    <row r="109" spans="1:9" x14ac:dyDescent="0.2">
      <c r="A109" s="7" t="s">
        <v>92</v>
      </c>
      <c r="B109" s="56">
        <v>1129</v>
      </c>
      <c r="C109" s="56">
        <v>205</v>
      </c>
      <c r="D109" s="17">
        <v>422</v>
      </c>
      <c r="E109" s="17">
        <v>93</v>
      </c>
      <c r="F109" s="17">
        <v>252</v>
      </c>
      <c r="G109" s="17">
        <v>125</v>
      </c>
      <c r="H109" s="45">
        <v>32</v>
      </c>
      <c r="I109" s="79">
        <v>0</v>
      </c>
    </row>
    <row r="110" spans="1:9" x14ac:dyDescent="0.2">
      <c r="A110" s="6" t="str">
        <f>VLOOKUP("&lt;Zeilentitel_12&gt;",Uebersetzungen!$B$3:$E$99,Uebersetzungen!$B$2+1,FALSE)</f>
        <v>Region Viamala</v>
      </c>
      <c r="B110" s="50">
        <v>14117</v>
      </c>
      <c r="C110" s="50">
        <v>2376</v>
      </c>
      <c r="D110" s="9">
        <v>4392</v>
      </c>
      <c r="E110" s="9">
        <v>2292</v>
      </c>
      <c r="F110" s="9">
        <v>2964</v>
      </c>
      <c r="G110" s="9">
        <v>1405</v>
      </c>
      <c r="H110" s="49">
        <v>688</v>
      </c>
      <c r="I110" s="72"/>
    </row>
    <row r="111" spans="1:9" x14ac:dyDescent="0.2">
      <c r="A111" s="7" t="s">
        <v>13</v>
      </c>
      <c r="B111" s="56">
        <v>345</v>
      </c>
      <c r="C111" s="56">
        <v>68</v>
      </c>
      <c r="D111" s="17">
        <v>116</v>
      </c>
      <c r="E111" s="17">
        <v>54</v>
      </c>
      <c r="F111" s="17">
        <v>76</v>
      </c>
      <c r="G111" s="17">
        <v>25</v>
      </c>
      <c r="H111" s="45">
        <v>6</v>
      </c>
      <c r="I111" s="79">
        <v>0</v>
      </c>
    </row>
    <row r="112" spans="1:9" x14ac:dyDescent="0.2">
      <c r="A112" s="7" t="s">
        <v>14</v>
      </c>
      <c r="B112" s="56">
        <v>305</v>
      </c>
      <c r="C112" s="56">
        <v>46</v>
      </c>
      <c r="D112" s="17">
        <v>92</v>
      </c>
      <c r="E112" s="17">
        <v>42</v>
      </c>
      <c r="F112" s="17">
        <v>72</v>
      </c>
      <c r="G112" s="17">
        <v>35</v>
      </c>
      <c r="H112" s="45">
        <v>18</v>
      </c>
      <c r="I112" s="79">
        <v>0</v>
      </c>
    </row>
    <row r="113" spans="1:9" x14ac:dyDescent="0.2">
      <c r="A113" s="7" t="s">
        <v>15</v>
      </c>
      <c r="B113" s="56">
        <v>826</v>
      </c>
      <c r="C113" s="56">
        <v>135</v>
      </c>
      <c r="D113" s="17">
        <v>226</v>
      </c>
      <c r="E113" s="17">
        <v>123</v>
      </c>
      <c r="F113" s="17">
        <v>204</v>
      </c>
      <c r="G113" s="17">
        <v>120</v>
      </c>
      <c r="H113" s="45">
        <v>18</v>
      </c>
      <c r="I113" s="79">
        <v>0</v>
      </c>
    </row>
    <row r="114" spans="1:9" x14ac:dyDescent="0.2">
      <c r="A114" s="7" t="s">
        <v>16</v>
      </c>
      <c r="B114" s="56">
        <v>948</v>
      </c>
      <c r="C114" s="56">
        <v>131</v>
      </c>
      <c r="D114" s="17">
        <v>300</v>
      </c>
      <c r="E114" s="17">
        <v>165</v>
      </c>
      <c r="F114" s="17">
        <v>216</v>
      </c>
      <c r="G114" s="17">
        <v>80</v>
      </c>
      <c r="H114" s="45">
        <v>56</v>
      </c>
      <c r="I114" s="79">
        <v>0</v>
      </c>
    </row>
    <row r="115" spans="1:9" x14ac:dyDescent="0.2">
      <c r="A115" s="7" t="s">
        <v>17</v>
      </c>
      <c r="B115" s="56">
        <v>2307</v>
      </c>
      <c r="C115" s="56">
        <v>364</v>
      </c>
      <c r="D115" s="17">
        <v>758</v>
      </c>
      <c r="E115" s="17">
        <v>378</v>
      </c>
      <c r="F115" s="17">
        <v>500</v>
      </c>
      <c r="G115" s="17">
        <v>225</v>
      </c>
      <c r="H115" s="45">
        <v>82</v>
      </c>
      <c r="I115" s="79">
        <v>1</v>
      </c>
    </row>
    <row r="116" spans="1:9" x14ac:dyDescent="0.2">
      <c r="A116" s="7" t="s">
        <v>18</v>
      </c>
      <c r="B116" s="56">
        <v>254</v>
      </c>
      <c r="C116" s="56">
        <v>39</v>
      </c>
      <c r="D116" s="17">
        <v>66</v>
      </c>
      <c r="E116" s="17">
        <v>30</v>
      </c>
      <c r="F116" s="17">
        <v>60</v>
      </c>
      <c r="G116" s="17">
        <v>40</v>
      </c>
      <c r="H116" s="45">
        <v>19</v>
      </c>
      <c r="I116" s="79">
        <v>0</v>
      </c>
    </row>
    <row r="117" spans="1:9" x14ac:dyDescent="0.2">
      <c r="A117" s="7" t="s">
        <v>19</v>
      </c>
      <c r="B117" s="56">
        <v>532</v>
      </c>
      <c r="C117" s="56">
        <v>49</v>
      </c>
      <c r="D117" s="17">
        <v>148</v>
      </c>
      <c r="E117" s="17">
        <v>114</v>
      </c>
      <c r="F117" s="17">
        <v>116</v>
      </c>
      <c r="G117" s="17">
        <v>60</v>
      </c>
      <c r="H117" s="45">
        <v>45</v>
      </c>
      <c r="I117" s="79">
        <v>1</v>
      </c>
    </row>
    <row r="118" spans="1:9" x14ac:dyDescent="0.2">
      <c r="A118" s="7" t="s">
        <v>20</v>
      </c>
      <c r="B118" s="56">
        <v>3386</v>
      </c>
      <c r="C118" s="56">
        <v>708</v>
      </c>
      <c r="D118" s="17">
        <v>1032</v>
      </c>
      <c r="E118" s="17">
        <v>558</v>
      </c>
      <c r="F118" s="17">
        <v>664</v>
      </c>
      <c r="G118" s="17">
        <v>280</v>
      </c>
      <c r="H118" s="45">
        <v>144</v>
      </c>
      <c r="I118" s="79">
        <v>0</v>
      </c>
    </row>
    <row r="119" spans="1:9" x14ac:dyDescent="0.2">
      <c r="A119" s="7" t="s">
        <v>21</v>
      </c>
      <c r="B119" s="56">
        <v>139</v>
      </c>
      <c r="C119" s="56">
        <v>14</v>
      </c>
      <c r="D119" s="17">
        <v>60</v>
      </c>
      <c r="E119" s="17">
        <v>21</v>
      </c>
      <c r="F119" s="17">
        <v>28</v>
      </c>
      <c r="G119" s="17">
        <v>10</v>
      </c>
      <c r="H119" s="45">
        <v>6</v>
      </c>
      <c r="I119" s="79">
        <v>0</v>
      </c>
    </row>
    <row r="120" spans="1:9" x14ac:dyDescent="0.2">
      <c r="A120" s="7" t="s">
        <v>22</v>
      </c>
      <c r="B120" s="56">
        <v>161</v>
      </c>
      <c r="C120" s="56">
        <v>24</v>
      </c>
      <c r="D120" s="17">
        <v>74</v>
      </c>
      <c r="E120" s="17">
        <v>24</v>
      </c>
      <c r="F120" s="17">
        <v>24</v>
      </c>
      <c r="G120" s="17">
        <v>15</v>
      </c>
      <c r="H120" s="45">
        <v>0</v>
      </c>
      <c r="I120" s="79">
        <v>0</v>
      </c>
    </row>
    <row r="121" spans="1:9" x14ac:dyDescent="0.2">
      <c r="A121" s="7" t="s">
        <v>24</v>
      </c>
      <c r="B121" s="56">
        <v>2196</v>
      </c>
      <c r="C121" s="56">
        <v>312</v>
      </c>
      <c r="D121" s="17">
        <v>666</v>
      </c>
      <c r="E121" s="17">
        <v>384</v>
      </c>
      <c r="F121" s="17">
        <v>500</v>
      </c>
      <c r="G121" s="17">
        <v>240</v>
      </c>
      <c r="H121" s="45">
        <v>94</v>
      </c>
      <c r="I121" s="79">
        <v>0</v>
      </c>
    </row>
    <row r="122" spans="1:9" x14ac:dyDescent="0.2">
      <c r="A122" s="7" t="s">
        <v>25</v>
      </c>
      <c r="B122" s="56">
        <v>166</v>
      </c>
      <c r="C122" s="56">
        <v>37</v>
      </c>
      <c r="D122" s="17">
        <v>38</v>
      </c>
      <c r="E122" s="17">
        <v>15</v>
      </c>
      <c r="F122" s="17">
        <v>20</v>
      </c>
      <c r="G122" s="17">
        <v>15</v>
      </c>
      <c r="H122" s="45">
        <v>41</v>
      </c>
      <c r="I122" s="79">
        <v>0</v>
      </c>
    </row>
    <row r="123" spans="1:9" x14ac:dyDescent="0.2">
      <c r="A123" s="7" t="s">
        <v>26</v>
      </c>
      <c r="B123" s="56">
        <v>150</v>
      </c>
      <c r="C123" s="56">
        <v>20</v>
      </c>
      <c r="D123" s="17">
        <v>46</v>
      </c>
      <c r="E123" s="17">
        <v>12</v>
      </c>
      <c r="F123" s="17">
        <v>40</v>
      </c>
      <c r="G123" s="17">
        <v>20</v>
      </c>
      <c r="H123" s="45">
        <v>12</v>
      </c>
      <c r="I123" s="79">
        <v>0</v>
      </c>
    </row>
    <row r="124" spans="1:9" x14ac:dyDescent="0.2">
      <c r="A124" s="7" t="s">
        <v>27</v>
      </c>
      <c r="B124" s="56">
        <v>911</v>
      </c>
      <c r="C124" s="56">
        <v>173</v>
      </c>
      <c r="D124" s="17">
        <v>284</v>
      </c>
      <c r="E124" s="17">
        <v>150</v>
      </c>
      <c r="F124" s="17">
        <v>192</v>
      </c>
      <c r="G124" s="17">
        <v>70</v>
      </c>
      <c r="H124" s="45">
        <v>42</v>
      </c>
      <c r="I124" s="79">
        <v>0</v>
      </c>
    </row>
    <row r="125" spans="1:9" x14ac:dyDescent="0.2">
      <c r="A125" s="7" t="s">
        <v>28</v>
      </c>
      <c r="B125" s="56">
        <v>61</v>
      </c>
      <c r="C125" s="56">
        <v>2</v>
      </c>
      <c r="D125" s="17">
        <v>16</v>
      </c>
      <c r="E125" s="17">
        <v>12</v>
      </c>
      <c r="F125" s="17">
        <v>16</v>
      </c>
      <c r="G125" s="17">
        <v>15</v>
      </c>
      <c r="H125" s="45">
        <v>0</v>
      </c>
      <c r="I125" s="79">
        <v>0</v>
      </c>
    </row>
    <row r="126" spans="1:9" x14ac:dyDescent="0.2">
      <c r="A126" s="7" t="s">
        <v>29</v>
      </c>
      <c r="B126" s="56">
        <v>409</v>
      </c>
      <c r="C126" s="56">
        <v>76</v>
      </c>
      <c r="D126" s="17">
        <v>136</v>
      </c>
      <c r="E126" s="17">
        <v>57</v>
      </c>
      <c r="F126" s="17">
        <v>76</v>
      </c>
      <c r="G126" s="17">
        <v>45</v>
      </c>
      <c r="H126" s="45">
        <v>19</v>
      </c>
      <c r="I126" s="79">
        <v>1</v>
      </c>
    </row>
    <row r="127" spans="1:9" x14ac:dyDescent="0.2">
      <c r="A127" s="7" t="s">
        <v>30</v>
      </c>
      <c r="B127" s="56">
        <v>81</v>
      </c>
      <c r="C127" s="56">
        <v>18</v>
      </c>
      <c r="D127" s="17">
        <v>24</v>
      </c>
      <c r="E127" s="17">
        <v>12</v>
      </c>
      <c r="F127" s="17">
        <v>16</v>
      </c>
      <c r="G127" s="17">
        <v>5</v>
      </c>
      <c r="H127" s="45">
        <v>6</v>
      </c>
      <c r="I127" s="79">
        <v>0</v>
      </c>
    </row>
    <row r="128" spans="1:9" x14ac:dyDescent="0.2">
      <c r="A128" s="7" t="s">
        <v>94</v>
      </c>
      <c r="B128" s="56">
        <v>571</v>
      </c>
      <c r="C128" s="56">
        <v>107</v>
      </c>
      <c r="D128" s="17">
        <v>204</v>
      </c>
      <c r="E128" s="17">
        <v>72</v>
      </c>
      <c r="F128" s="17">
        <v>84</v>
      </c>
      <c r="G128" s="17">
        <v>60</v>
      </c>
      <c r="H128" s="45">
        <v>44</v>
      </c>
      <c r="I128" s="79">
        <v>0</v>
      </c>
    </row>
    <row r="129" spans="1:9" x14ac:dyDescent="0.2">
      <c r="A129" s="7" t="s">
        <v>103</v>
      </c>
      <c r="B129" s="56">
        <v>369</v>
      </c>
      <c r="C129" s="56">
        <v>53</v>
      </c>
      <c r="D129" s="17">
        <v>106</v>
      </c>
      <c r="E129" s="17">
        <v>69</v>
      </c>
      <c r="F129" s="17">
        <v>60</v>
      </c>
      <c r="G129" s="17">
        <v>45</v>
      </c>
      <c r="H129" s="45">
        <v>36</v>
      </c>
      <c r="I129" s="79">
        <v>0</v>
      </c>
    </row>
    <row r="130" spans="1:9" x14ac:dyDescent="0.2">
      <c r="A130" s="7"/>
      <c r="B130" s="70"/>
      <c r="C130" s="70"/>
      <c r="D130" s="51"/>
      <c r="E130" s="51"/>
      <c r="F130" s="51"/>
      <c r="G130" s="51"/>
      <c r="H130" s="52"/>
      <c r="I130" s="80"/>
    </row>
    <row r="131" spans="1:9" x14ac:dyDescent="0.2">
      <c r="A131" s="16" t="str">
        <f>VLOOKUP("&lt;Zeilentitel_1&gt;",Uebersetzungen!$B$3:$E$99,Uebersetzungen!$B$2+1,FALSE)</f>
        <v>GRAUBÜNDEN</v>
      </c>
      <c r="B131" s="53">
        <v>201047</v>
      </c>
      <c r="C131" s="53">
        <v>38129</v>
      </c>
      <c r="D131" s="54">
        <v>64852</v>
      </c>
      <c r="E131" s="54">
        <v>33033</v>
      </c>
      <c r="F131" s="54">
        <v>43072</v>
      </c>
      <c r="G131" s="54">
        <v>16225</v>
      </c>
      <c r="H131" s="55">
        <v>5736</v>
      </c>
      <c r="I131" s="73" t="s">
        <v>234</v>
      </c>
    </row>
    <row r="132" spans="1:9" x14ac:dyDescent="0.2">
      <c r="A132" s="14" t="str">
        <f>VLOOKUP("&lt;Zeilentitel_2&gt;",Uebersetzungen!$B$3:$E$99,Uebersetzungen!$B$2+1,FALSE)</f>
        <v>Region Albula</v>
      </c>
      <c r="B132" s="56">
        <v>8002</v>
      </c>
      <c r="C132" s="56">
        <v>1606</v>
      </c>
      <c r="D132" s="17">
        <v>2718</v>
      </c>
      <c r="E132" s="17">
        <v>1167</v>
      </c>
      <c r="F132" s="17">
        <v>1664</v>
      </c>
      <c r="G132" s="17">
        <v>605</v>
      </c>
      <c r="H132" s="45">
        <v>242</v>
      </c>
      <c r="I132" s="79"/>
    </row>
    <row r="133" spans="1:9" x14ac:dyDescent="0.2">
      <c r="A133" s="14" t="str">
        <f>VLOOKUP("&lt;Zeilentitel_3&gt;",Uebersetzungen!$B$3:$E$99,Uebersetzungen!$B$2+1,FALSE)</f>
        <v>Region Bernina</v>
      </c>
      <c r="B133" s="56">
        <v>4538</v>
      </c>
      <c r="C133" s="56">
        <v>708</v>
      </c>
      <c r="D133" s="17">
        <v>1242</v>
      </c>
      <c r="E133" s="17">
        <v>738</v>
      </c>
      <c r="F133" s="17">
        <v>1056</v>
      </c>
      <c r="G133" s="17">
        <v>620</v>
      </c>
      <c r="H133" s="45">
        <v>174</v>
      </c>
      <c r="I133" s="79"/>
    </row>
    <row r="134" spans="1:9" x14ac:dyDescent="0.2">
      <c r="A134" s="14" t="str">
        <f>VLOOKUP("&lt;Zeilentitel_4&gt;",Uebersetzungen!$B$3:$E$99,Uebersetzungen!$B$2+1,FALSE)</f>
        <v>Region Engiadina Bassa/Val Müstair</v>
      </c>
      <c r="B134" s="56">
        <v>9006</v>
      </c>
      <c r="C134" s="56">
        <v>1699</v>
      </c>
      <c r="D134" s="17">
        <v>2998</v>
      </c>
      <c r="E134" s="17">
        <v>1485</v>
      </c>
      <c r="F134" s="17">
        <v>1864</v>
      </c>
      <c r="G134" s="17">
        <v>740</v>
      </c>
      <c r="H134" s="45">
        <v>220</v>
      </c>
      <c r="I134" s="79"/>
    </row>
    <row r="135" spans="1:9" x14ac:dyDescent="0.2">
      <c r="A135" s="14" t="str">
        <f>VLOOKUP("&lt;Zeilentitel_5&gt;",Uebersetzungen!$B$3:$E$99,Uebersetzungen!$B$2+1,FALSE)</f>
        <v>Region Imboden</v>
      </c>
      <c r="B135" s="56">
        <v>21767</v>
      </c>
      <c r="C135" s="56">
        <v>3347</v>
      </c>
      <c r="D135" s="17">
        <v>6648</v>
      </c>
      <c r="E135" s="17">
        <v>3579</v>
      </c>
      <c r="F135" s="17">
        <v>5664</v>
      </c>
      <c r="G135" s="17">
        <v>1815</v>
      </c>
      <c r="H135" s="45">
        <v>714</v>
      </c>
      <c r="I135" s="79"/>
    </row>
    <row r="136" spans="1:9" x14ac:dyDescent="0.2">
      <c r="A136" s="14" t="str">
        <f>VLOOKUP("&lt;Zeilentitel_6&gt;",Uebersetzungen!$B$3:$E$99,Uebersetzungen!$B$2+1,FALSE)</f>
        <v>Region Landquart</v>
      </c>
      <c r="B136" s="56">
        <v>26043</v>
      </c>
      <c r="C136" s="56">
        <v>3893</v>
      </c>
      <c r="D136" s="17">
        <v>8392</v>
      </c>
      <c r="E136" s="17">
        <v>4275</v>
      </c>
      <c r="F136" s="17">
        <v>6368</v>
      </c>
      <c r="G136" s="17">
        <v>2320</v>
      </c>
      <c r="H136" s="45">
        <v>795</v>
      </c>
      <c r="I136" s="79"/>
    </row>
    <row r="137" spans="1:9" x14ac:dyDescent="0.2">
      <c r="A137" s="14" t="str">
        <f>VLOOKUP("&lt;Zeilentitel_7&gt;",Uebersetzungen!$B$3:$E$99,Uebersetzungen!$B$2+1,FALSE)</f>
        <v>Region Maloja</v>
      </c>
      <c r="B137" s="56">
        <v>17891</v>
      </c>
      <c r="C137" s="56">
        <v>4217</v>
      </c>
      <c r="D137" s="17">
        <v>5646</v>
      </c>
      <c r="E137" s="17">
        <v>3051</v>
      </c>
      <c r="F137" s="17">
        <v>3540</v>
      </c>
      <c r="G137" s="17">
        <v>1100</v>
      </c>
      <c r="H137" s="45">
        <v>337</v>
      </c>
      <c r="I137" s="79"/>
    </row>
    <row r="138" spans="1:9" x14ac:dyDescent="0.2">
      <c r="A138" s="14" t="str">
        <f>VLOOKUP("&lt;Zeilentitel_8&gt;",Uebersetzungen!$B$3:$E$99,Uebersetzungen!$B$2+1,FALSE)</f>
        <v>Region Moesa</v>
      </c>
      <c r="B138" s="56">
        <v>9095</v>
      </c>
      <c r="C138" s="56">
        <v>1685</v>
      </c>
      <c r="D138" s="17">
        <v>2740</v>
      </c>
      <c r="E138" s="17">
        <v>1788</v>
      </c>
      <c r="F138" s="17">
        <v>2068</v>
      </c>
      <c r="G138" s="17">
        <v>615</v>
      </c>
      <c r="H138" s="45">
        <v>199</v>
      </c>
      <c r="I138" s="79"/>
    </row>
    <row r="139" spans="1:9" x14ac:dyDescent="0.2">
      <c r="A139" s="14" t="str">
        <f>VLOOKUP("&lt;Zeilentitel_9&gt;",Uebersetzungen!$B$3:$E$99,Uebersetzungen!$B$2+1,FALSE)</f>
        <v>Region Plessur</v>
      </c>
      <c r="B139" s="56">
        <v>43269</v>
      </c>
      <c r="C139" s="56">
        <v>9712</v>
      </c>
      <c r="D139" s="17">
        <v>14352</v>
      </c>
      <c r="E139" s="17">
        <v>7239</v>
      </c>
      <c r="F139" s="17">
        <v>8260</v>
      </c>
      <c r="G139" s="17">
        <v>2750</v>
      </c>
      <c r="H139" s="45">
        <v>956</v>
      </c>
      <c r="I139" s="79"/>
    </row>
    <row r="140" spans="1:9" x14ac:dyDescent="0.2">
      <c r="A140" s="14" t="str">
        <f>VLOOKUP("&lt;Zeilentitel_10&gt;",Uebersetzungen!$B$3:$E$99,Uebersetzungen!$B$2+1,FALSE)</f>
        <v>Region Prättigau/Davos</v>
      </c>
      <c r="B140" s="56">
        <v>26109</v>
      </c>
      <c r="C140" s="56">
        <v>5030</v>
      </c>
      <c r="D140" s="17">
        <v>8524</v>
      </c>
      <c r="E140" s="17">
        <v>4188</v>
      </c>
      <c r="F140" s="17">
        <v>5316</v>
      </c>
      <c r="G140" s="17">
        <v>2210</v>
      </c>
      <c r="H140" s="45">
        <v>841</v>
      </c>
      <c r="I140" s="79"/>
    </row>
    <row r="141" spans="1:9" x14ac:dyDescent="0.2">
      <c r="A141" s="14" t="str">
        <f>VLOOKUP("&lt;Zeilentitel_11&gt;",Uebersetzungen!$B$3:$E$99,Uebersetzungen!$B$2+1,FALSE)</f>
        <v>Region Surselva</v>
      </c>
      <c r="B141" s="56">
        <v>21210</v>
      </c>
      <c r="C141" s="56">
        <v>3856</v>
      </c>
      <c r="D141" s="17">
        <v>7200</v>
      </c>
      <c r="E141" s="17">
        <v>3231</v>
      </c>
      <c r="F141" s="17">
        <v>4308</v>
      </c>
      <c r="G141" s="17">
        <v>2045</v>
      </c>
      <c r="H141" s="45">
        <v>570</v>
      </c>
      <c r="I141" s="79"/>
    </row>
    <row r="142" spans="1:9" ht="13.5" thickBot="1" x14ac:dyDescent="0.25">
      <c r="A142" s="15" t="str">
        <f>VLOOKUP("&lt;Zeilentitel_12&gt;",Uebersetzungen!$B$3:$E$99,Uebersetzungen!$B$2+1,FALSE)</f>
        <v>Region Viamala</v>
      </c>
      <c r="B142" s="62">
        <v>14117</v>
      </c>
      <c r="C142" s="62">
        <v>2376</v>
      </c>
      <c r="D142" s="57">
        <v>4392</v>
      </c>
      <c r="E142" s="57">
        <v>2292</v>
      </c>
      <c r="F142" s="57">
        <v>2964</v>
      </c>
      <c r="G142" s="57">
        <v>1405</v>
      </c>
      <c r="H142" s="58">
        <v>688</v>
      </c>
      <c r="I142" s="81"/>
    </row>
    <row r="143" spans="1:9" x14ac:dyDescent="0.2">
      <c r="A143" s="19"/>
      <c r="B143" s="17"/>
      <c r="C143" s="17"/>
      <c r="D143" s="17"/>
      <c r="E143" s="17"/>
      <c r="F143" s="17"/>
      <c r="G143" s="17"/>
      <c r="H143" s="17"/>
      <c r="I143" s="82"/>
    </row>
    <row r="144" spans="1:9" x14ac:dyDescent="0.2">
      <c r="A144" s="19" t="str">
        <f>VLOOKUP("&lt;Legende_1&gt;",Uebersetzungen!$B$3:$E$99,Uebersetzungen!$B$2+1,FALSE)</f>
        <v>Basis: Ständige Wohnbevölkerung am Hauptwohnsitz</v>
      </c>
      <c r="B144" s="17"/>
      <c r="C144" s="17"/>
      <c r="D144" s="17"/>
      <c r="E144" s="17"/>
      <c r="F144" s="17"/>
      <c r="G144" s="17"/>
      <c r="H144" s="17"/>
      <c r="I144" s="82"/>
    </row>
    <row r="145" spans="1:9" x14ac:dyDescent="0.2">
      <c r="A145" s="19"/>
      <c r="B145" s="17"/>
      <c r="C145" s="17"/>
      <c r="D145" s="17"/>
      <c r="E145" s="17"/>
      <c r="F145" s="17"/>
      <c r="G145" s="17"/>
      <c r="H145" s="17"/>
      <c r="I145" s="82"/>
    </row>
    <row r="146" spans="1:9" ht="29.25" customHeight="1" x14ac:dyDescent="0.2">
      <c r="A146" s="83" t="str">
        <f>VLOOKUP("&lt;Legende_2&gt;",Uebersetzungen!$B$3:$E$99,Uebersetzungen!$B$2+1,FALSE)</f>
        <v>*unplausible Haushalte erfüllen mindestens eines von 5 Qualitätskriterien nicht (älteste Person im Haushalt &gt; 15 Jahre; Haushalt mit maximal 12 Personen; identische Zahl von Haushalten und Wohnungen im Gebäude; mehrere Haushalte in einem Gebäude mit mehreren Wohnungen; Verhältnis Anzahl Personen im Haushalt/Anzahl Zimmer der Wohnung plausibel)</v>
      </c>
      <c r="B146" s="83"/>
      <c r="C146" s="83"/>
      <c r="D146" s="83"/>
      <c r="E146" s="83"/>
      <c r="F146" s="83"/>
      <c r="G146" s="83"/>
      <c r="H146" s="83"/>
      <c r="I146" s="83"/>
    </row>
    <row r="148" spans="1:9" x14ac:dyDescent="0.2">
      <c r="A148" s="5" t="str">
        <f>VLOOKUP("&lt;Quelle_1&gt;",Uebersetzungen!$B$3:$E$52,Uebersetzungen!$B$2+1,FALSE)</f>
        <v>Quelle: BFS (STATPOP)</v>
      </c>
    </row>
    <row r="149" spans="1:9" x14ac:dyDescent="0.2">
      <c r="A149" s="10" t="str">
        <f>VLOOKUP("&lt;Aktualisierung&gt;",Uebersetzungen!$B$3:$E$52,Uebersetzungen!$B$2+1,FALSE)</f>
        <v>Letztmals aktualisiert am: 03.10.2024</v>
      </c>
    </row>
  </sheetData>
  <sheetProtection sheet="1" objects="1" scenarios="1"/>
  <mergeCells count="5">
    <mergeCell ref="A7:B7"/>
    <mergeCell ref="A9:H9"/>
    <mergeCell ref="B13:I13"/>
    <mergeCell ref="I14:I15"/>
    <mergeCell ref="A146:I146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123825</xdr:rowOff>
                  </from>
                  <to>
                    <xdr:col>4</xdr:col>
                    <xdr:colOff>933450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104775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933450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D26" sqref="D26"/>
    </sheetView>
  </sheetViews>
  <sheetFormatPr baseColWidth="10" defaultColWidth="12.5703125" defaultRowHeight="12.75" x14ac:dyDescent="0.2"/>
  <cols>
    <col min="1" max="1" width="8.5703125" style="24" bestFit="1" customWidth="1"/>
    <col min="2" max="2" width="17.7109375" style="24" bestFit="1" customWidth="1"/>
    <col min="3" max="3" width="46.7109375" style="24" bestFit="1" customWidth="1"/>
    <col min="4" max="4" width="47.5703125" style="24" bestFit="1" customWidth="1"/>
    <col min="5" max="5" width="47" style="24" bestFit="1" customWidth="1"/>
    <col min="6" max="16384" width="12.5703125" style="24"/>
  </cols>
  <sheetData>
    <row r="1" spans="1:6" x14ac:dyDescent="0.2">
      <c r="A1" s="20" t="s">
        <v>104</v>
      </c>
      <c r="B1" s="20" t="s">
        <v>105</v>
      </c>
      <c r="C1" s="20" t="s">
        <v>106</v>
      </c>
      <c r="D1" s="20" t="s">
        <v>107</v>
      </c>
      <c r="E1" s="20" t="s">
        <v>108</v>
      </c>
      <c r="F1" s="21"/>
    </row>
    <row r="2" spans="1:6" x14ac:dyDescent="0.2">
      <c r="A2" s="22" t="s">
        <v>109</v>
      </c>
      <c r="B2" s="23">
        <v>1</v>
      </c>
      <c r="C2" s="21"/>
      <c r="D2" s="21"/>
      <c r="E2" s="21"/>
      <c r="F2" s="21"/>
    </row>
    <row r="3" spans="1:6" x14ac:dyDescent="0.2">
      <c r="A3" s="22"/>
      <c r="B3" s="24" t="s">
        <v>110</v>
      </c>
      <c r="C3" s="25" t="s">
        <v>111</v>
      </c>
      <c r="D3" s="25" t="s">
        <v>112</v>
      </c>
      <c r="E3" s="25" t="s">
        <v>113</v>
      </c>
      <c r="F3" s="21"/>
    </row>
    <row r="4" spans="1:6" ht="25.5" x14ac:dyDescent="0.2">
      <c r="A4" s="22" t="s">
        <v>114</v>
      </c>
      <c r="B4" s="66" t="s">
        <v>115</v>
      </c>
      <c r="C4" s="27" t="s">
        <v>231</v>
      </c>
      <c r="D4" s="27" t="s">
        <v>232</v>
      </c>
      <c r="E4" s="27" t="s">
        <v>233</v>
      </c>
      <c r="F4" s="21"/>
    </row>
    <row r="5" spans="1:6" x14ac:dyDescent="0.2">
      <c r="A5" s="22"/>
      <c r="B5" s="24" t="s">
        <v>116</v>
      </c>
      <c r="C5" s="25" t="s">
        <v>235</v>
      </c>
      <c r="D5" s="25" t="s">
        <v>236</v>
      </c>
      <c r="E5" s="25" t="s">
        <v>237</v>
      </c>
      <c r="F5" s="21"/>
    </row>
    <row r="6" spans="1:6" x14ac:dyDescent="0.2">
      <c r="A6" s="22"/>
      <c r="B6" s="22"/>
      <c r="C6" s="28"/>
      <c r="D6" s="28"/>
      <c r="E6" s="28"/>
      <c r="F6" s="21"/>
    </row>
    <row r="7" spans="1:6" x14ac:dyDescent="0.2">
      <c r="A7" s="22" t="s">
        <v>117</v>
      </c>
      <c r="B7" s="24" t="s">
        <v>118</v>
      </c>
      <c r="C7" s="25" t="s">
        <v>0</v>
      </c>
      <c r="D7" s="25" t="s">
        <v>0</v>
      </c>
      <c r="E7" s="25" t="s">
        <v>173</v>
      </c>
      <c r="F7" s="21"/>
    </row>
    <row r="8" spans="1:6" x14ac:dyDescent="0.2">
      <c r="A8" s="22"/>
      <c r="B8" s="24" t="s">
        <v>119</v>
      </c>
      <c r="C8" s="25" t="s">
        <v>174</v>
      </c>
      <c r="D8" s="25" t="s">
        <v>203</v>
      </c>
      <c r="E8" s="25" t="s">
        <v>201</v>
      </c>
      <c r="F8" s="21"/>
    </row>
    <row r="9" spans="1:6" ht="25.5" x14ac:dyDescent="0.2">
      <c r="A9" s="22"/>
      <c r="B9" s="24" t="s">
        <v>120</v>
      </c>
      <c r="C9" s="25" t="s">
        <v>175</v>
      </c>
      <c r="D9" s="25" t="s">
        <v>204</v>
      </c>
      <c r="E9" s="25" t="s">
        <v>202</v>
      </c>
      <c r="F9" s="21"/>
    </row>
    <row r="10" spans="1:6" ht="25.5" x14ac:dyDescent="0.2">
      <c r="A10" s="22"/>
      <c r="B10" s="24" t="s">
        <v>121</v>
      </c>
      <c r="C10" s="25" t="s">
        <v>176</v>
      </c>
      <c r="D10" s="25" t="s">
        <v>225</v>
      </c>
      <c r="E10" s="25" t="s">
        <v>205</v>
      </c>
      <c r="F10" s="21"/>
    </row>
    <row r="11" spans="1:6" x14ac:dyDescent="0.2">
      <c r="A11" s="22"/>
      <c r="B11" s="22"/>
      <c r="C11" s="28"/>
      <c r="D11" s="28"/>
      <c r="E11" s="28"/>
      <c r="F11" s="22"/>
    </row>
    <row r="12" spans="1:6" x14ac:dyDescent="0.2">
      <c r="A12" s="22"/>
      <c r="B12" s="38" t="s">
        <v>177</v>
      </c>
      <c r="C12" s="63" t="s">
        <v>183</v>
      </c>
      <c r="D12" s="63" t="s">
        <v>217</v>
      </c>
      <c r="E12" s="63" t="s">
        <v>211</v>
      </c>
      <c r="F12" s="21"/>
    </row>
    <row r="13" spans="1:6" x14ac:dyDescent="0.2">
      <c r="A13" s="22"/>
      <c r="B13" s="38" t="s">
        <v>178</v>
      </c>
      <c r="C13" s="63" t="s">
        <v>184</v>
      </c>
      <c r="D13" s="64" t="s">
        <v>206</v>
      </c>
      <c r="E13" s="64" t="s">
        <v>212</v>
      </c>
      <c r="F13" s="21"/>
    </row>
    <row r="14" spans="1:6" x14ac:dyDescent="0.2">
      <c r="A14" s="22"/>
      <c r="B14" s="38" t="s">
        <v>179</v>
      </c>
      <c r="C14" s="63" t="s">
        <v>185</v>
      </c>
      <c r="D14" s="65" t="s">
        <v>207</v>
      </c>
      <c r="E14" s="65" t="s">
        <v>213</v>
      </c>
      <c r="F14" s="21"/>
    </row>
    <row r="15" spans="1:6" x14ac:dyDescent="0.2">
      <c r="A15" s="22"/>
      <c r="B15" s="38" t="s">
        <v>180</v>
      </c>
      <c r="C15" s="63" t="s">
        <v>186</v>
      </c>
      <c r="D15" s="63" t="s">
        <v>208</v>
      </c>
      <c r="E15" s="63" t="s">
        <v>214</v>
      </c>
      <c r="F15" s="21"/>
    </row>
    <row r="16" spans="1:6" x14ac:dyDescent="0.2">
      <c r="A16" s="22"/>
      <c r="B16" s="38" t="s">
        <v>181</v>
      </c>
      <c r="C16" s="63" t="s">
        <v>187</v>
      </c>
      <c r="D16" s="63" t="s">
        <v>209</v>
      </c>
      <c r="E16" s="63" t="s">
        <v>215</v>
      </c>
      <c r="F16" s="21"/>
    </row>
    <row r="17" spans="1:8" x14ac:dyDescent="0.2">
      <c r="A17" s="22"/>
      <c r="B17" s="38" t="s">
        <v>182</v>
      </c>
      <c r="C17" s="63" t="s">
        <v>188</v>
      </c>
      <c r="D17" s="63" t="s">
        <v>210</v>
      </c>
      <c r="E17" s="63" t="s">
        <v>216</v>
      </c>
      <c r="F17" s="21"/>
    </row>
    <row r="18" spans="1:8" x14ac:dyDescent="0.2">
      <c r="A18" s="22"/>
      <c r="B18" s="21"/>
      <c r="C18" s="33"/>
      <c r="D18" s="33"/>
      <c r="E18" s="33"/>
      <c r="F18" s="21"/>
    </row>
    <row r="19" spans="1:8" x14ac:dyDescent="0.2">
      <c r="A19" s="22"/>
      <c r="B19" s="21"/>
      <c r="C19" s="29"/>
      <c r="D19" s="29"/>
      <c r="E19" s="29"/>
      <c r="F19" s="21"/>
    </row>
    <row r="20" spans="1:8" x14ac:dyDescent="0.2">
      <c r="A20" s="22" t="s">
        <v>114</v>
      </c>
      <c r="B20" s="24" t="s">
        <v>122</v>
      </c>
      <c r="C20" s="25" t="s">
        <v>88</v>
      </c>
      <c r="D20" s="25" t="s">
        <v>123</v>
      </c>
      <c r="E20" s="25" t="s">
        <v>124</v>
      </c>
      <c r="F20" s="21"/>
    </row>
    <row r="21" spans="1:8" x14ac:dyDescent="0.2">
      <c r="A21" s="21"/>
      <c r="B21" s="24" t="s">
        <v>125</v>
      </c>
      <c r="C21" s="30" t="s">
        <v>126</v>
      </c>
      <c r="D21" s="25" t="s">
        <v>127</v>
      </c>
      <c r="E21" s="25" t="s">
        <v>128</v>
      </c>
      <c r="F21" s="21"/>
    </row>
    <row r="22" spans="1:8" x14ac:dyDescent="0.2">
      <c r="A22" s="21"/>
      <c r="B22" s="24" t="s">
        <v>129</v>
      </c>
      <c r="C22" s="30" t="s">
        <v>130</v>
      </c>
      <c r="D22" s="25" t="s">
        <v>131</v>
      </c>
      <c r="E22" s="25" t="s">
        <v>132</v>
      </c>
      <c r="F22" s="21"/>
    </row>
    <row r="23" spans="1:8" x14ac:dyDescent="0.2">
      <c r="A23" s="21"/>
      <c r="B23" s="24" t="s">
        <v>133</v>
      </c>
      <c r="C23" s="30" t="s">
        <v>134</v>
      </c>
      <c r="D23" s="25" t="s">
        <v>135</v>
      </c>
      <c r="E23" s="25" t="s">
        <v>136</v>
      </c>
      <c r="F23" s="21"/>
    </row>
    <row r="24" spans="1:8" x14ac:dyDescent="0.2">
      <c r="A24" s="21"/>
      <c r="B24" s="24" t="s">
        <v>137</v>
      </c>
      <c r="C24" s="30" t="s">
        <v>138</v>
      </c>
      <c r="D24" s="25" t="s">
        <v>139</v>
      </c>
      <c r="E24" s="25" t="s">
        <v>140</v>
      </c>
      <c r="F24" s="21"/>
    </row>
    <row r="25" spans="1:8" x14ac:dyDescent="0.2">
      <c r="A25" s="21"/>
      <c r="B25" s="24" t="s">
        <v>141</v>
      </c>
      <c r="C25" s="30" t="s">
        <v>142</v>
      </c>
      <c r="D25" s="25" t="s">
        <v>143</v>
      </c>
      <c r="E25" s="25" t="s">
        <v>144</v>
      </c>
      <c r="F25" s="21"/>
      <c r="H25" s="26"/>
    </row>
    <row r="26" spans="1:8" x14ac:dyDescent="0.2">
      <c r="A26" s="21"/>
      <c r="B26" s="24" t="s">
        <v>145</v>
      </c>
      <c r="C26" s="30" t="s">
        <v>146</v>
      </c>
      <c r="D26" s="25" t="s">
        <v>147</v>
      </c>
      <c r="E26" s="25" t="s">
        <v>148</v>
      </c>
      <c r="F26" s="21"/>
      <c r="H26" s="26"/>
    </row>
    <row r="27" spans="1:8" x14ac:dyDescent="0.2">
      <c r="A27" s="21"/>
      <c r="B27" s="24" t="s">
        <v>149</v>
      </c>
      <c r="C27" s="30" t="s">
        <v>150</v>
      </c>
      <c r="D27" s="25" t="s">
        <v>151</v>
      </c>
      <c r="E27" s="25" t="s">
        <v>152</v>
      </c>
      <c r="F27" s="21"/>
      <c r="H27" s="26"/>
    </row>
    <row r="28" spans="1:8" x14ac:dyDescent="0.2">
      <c r="A28" s="21"/>
      <c r="B28" s="24" t="s">
        <v>153</v>
      </c>
      <c r="C28" s="30" t="s">
        <v>154</v>
      </c>
      <c r="D28" s="25" t="s">
        <v>155</v>
      </c>
      <c r="E28" s="25" t="s">
        <v>156</v>
      </c>
      <c r="F28" s="21"/>
      <c r="H28" s="26"/>
    </row>
    <row r="29" spans="1:8" x14ac:dyDescent="0.2">
      <c r="A29" s="21"/>
      <c r="B29" s="24" t="s">
        <v>157</v>
      </c>
      <c r="C29" s="30" t="s">
        <v>158</v>
      </c>
      <c r="D29" s="25" t="s">
        <v>159</v>
      </c>
      <c r="E29" s="25" t="s">
        <v>160</v>
      </c>
      <c r="F29" s="21"/>
      <c r="H29" s="26"/>
    </row>
    <row r="30" spans="1:8" x14ac:dyDescent="0.2">
      <c r="A30" s="21"/>
      <c r="B30" s="24" t="s">
        <v>161</v>
      </c>
      <c r="C30" s="30" t="s">
        <v>162</v>
      </c>
      <c r="D30" s="25" t="s">
        <v>163</v>
      </c>
      <c r="E30" s="25" t="s">
        <v>164</v>
      </c>
      <c r="F30" s="21"/>
      <c r="H30" s="26"/>
    </row>
    <row r="31" spans="1:8" x14ac:dyDescent="0.2">
      <c r="A31" s="21"/>
      <c r="B31" s="24" t="s">
        <v>165</v>
      </c>
      <c r="C31" s="30" t="s">
        <v>166</v>
      </c>
      <c r="D31" s="25" t="s">
        <v>167</v>
      </c>
      <c r="E31" s="25" t="s">
        <v>168</v>
      </c>
      <c r="F31" s="21"/>
      <c r="H31" s="26"/>
    </row>
    <row r="32" spans="1:8" x14ac:dyDescent="0.2">
      <c r="A32" s="21"/>
      <c r="B32" s="21"/>
      <c r="C32" s="29"/>
      <c r="D32" s="29"/>
      <c r="E32" s="29"/>
      <c r="F32" s="21"/>
      <c r="H32" s="26"/>
    </row>
    <row r="33" spans="1:8" s="26" customFormat="1" ht="25.5" x14ac:dyDescent="0.2">
      <c r="A33" s="22"/>
      <c r="B33" s="24" t="s">
        <v>189</v>
      </c>
      <c r="C33" s="30" t="s">
        <v>191</v>
      </c>
      <c r="D33" s="25" t="s">
        <v>221</v>
      </c>
      <c r="E33" s="25" t="s">
        <v>218</v>
      </c>
      <c r="F33" s="21"/>
    </row>
    <row r="34" spans="1:8" s="26" customFormat="1" ht="82.5" customHeight="1" x14ac:dyDescent="0.2">
      <c r="A34" s="21"/>
      <c r="B34" s="24" t="s">
        <v>190</v>
      </c>
      <c r="C34" s="30" t="s">
        <v>192</v>
      </c>
      <c r="D34" s="25" t="s">
        <v>220</v>
      </c>
      <c r="E34" s="25" t="s">
        <v>219</v>
      </c>
      <c r="F34" s="21"/>
    </row>
    <row r="35" spans="1:8" s="26" customFormat="1" x14ac:dyDescent="0.2">
      <c r="A35" s="21"/>
      <c r="B35" s="21"/>
      <c r="C35" s="29"/>
      <c r="D35" s="29"/>
      <c r="E35" s="29"/>
      <c r="F35" s="21"/>
    </row>
    <row r="36" spans="1:8" x14ac:dyDescent="0.2">
      <c r="A36" s="21" t="s">
        <v>117</v>
      </c>
      <c r="B36" s="24" t="s">
        <v>169</v>
      </c>
      <c r="C36" s="25" t="s">
        <v>89</v>
      </c>
      <c r="D36" s="25" t="s">
        <v>171</v>
      </c>
      <c r="E36" s="25" t="s">
        <v>172</v>
      </c>
      <c r="F36" s="21"/>
      <c r="H36" s="26"/>
    </row>
    <row r="37" spans="1:8" x14ac:dyDescent="0.2">
      <c r="A37" s="21" t="s">
        <v>114</v>
      </c>
      <c r="B37" s="31" t="s">
        <v>170</v>
      </c>
      <c r="C37" s="32" t="s">
        <v>238</v>
      </c>
      <c r="D37" s="32" t="s">
        <v>239</v>
      </c>
      <c r="E37" s="32" t="s">
        <v>240</v>
      </c>
      <c r="F37" s="21"/>
      <c r="H37" s="26"/>
    </row>
    <row r="38" spans="1:8" x14ac:dyDescent="0.2">
      <c r="A38" s="21"/>
      <c r="B38" s="21"/>
      <c r="C38" s="33"/>
      <c r="D38" s="33"/>
      <c r="E38" s="33"/>
      <c r="F38" s="21"/>
      <c r="H38" s="26"/>
    </row>
    <row r="39" spans="1:8" x14ac:dyDescent="0.2">
      <c r="A39" s="22"/>
      <c r="B39" s="23"/>
      <c r="C39" s="33"/>
      <c r="D39" s="33"/>
      <c r="E39" s="33"/>
      <c r="F39" s="21"/>
      <c r="H39" s="26"/>
    </row>
    <row r="40" spans="1:8" ht="25.5" x14ac:dyDescent="0.2">
      <c r="A40" s="22" t="s">
        <v>193</v>
      </c>
      <c r="B40" s="66" t="s">
        <v>194</v>
      </c>
      <c r="C40" s="27" t="s">
        <v>229</v>
      </c>
      <c r="D40" s="27" t="s">
        <v>200</v>
      </c>
      <c r="E40" s="27" t="s">
        <v>230</v>
      </c>
      <c r="F40" s="21"/>
    </row>
    <row r="41" spans="1:8" x14ac:dyDescent="0.2">
      <c r="A41" s="22"/>
      <c r="B41" s="38" t="s">
        <v>195</v>
      </c>
      <c r="C41" s="25" t="s">
        <v>235</v>
      </c>
      <c r="D41" s="25" t="s">
        <v>236</v>
      </c>
      <c r="E41" s="25" t="s">
        <v>237</v>
      </c>
      <c r="F41" s="21"/>
    </row>
    <row r="42" spans="1:8" x14ac:dyDescent="0.2">
      <c r="A42" s="22"/>
      <c r="B42" s="22"/>
      <c r="C42" s="28"/>
      <c r="D42" s="28"/>
      <c r="E42" s="28"/>
      <c r="F42" s="21"/>
    </row>
    <row r="43" spans="1:8" x14ac:dyDescent="0.2">
      <c r="A43" s="22"/>
      <c r="B43" s="38" t="s">
        <v>196</v>
      </c>
      <c r="C43" s="25" t="s">
        <v>0</v>
      </c>
      <c r="D43" s="25" t="s">
        <v>0</v>
      </c>
      <c r="E43" s="25" t="s">
        <v>173</v>
      </c>
      <c r="F43" s="21"/>
    </row>
    <row r="44" spans="1:8" x14ac:dyDescent="0.2">
      <c r="A44" s="22"/>
      <c r="B44" s="38" t="s">
        <v>197</v>
      </c>
      <c r="C44" s="25" t="s">
        <v>222</v>
      </c>
      <c r="D44" s="25" t="s">
        <v>223</v>
      </c>
      <c r="E44" s="25" t="s">
        <v>224</v>
      </c>
      <c r="F44" s="21"/>
    </row>
    <row r="45" spans="1:8" ht="25.5" x14ac:dyDescent="0.2">
      <c r="A45" s="22"/>
      <c r="B45" s="38" t="s">
        <v>198</v>
      </c>
      <c r="C45" s="25" t="s">
        <v>226</v>
      </c>
      <c r="D45" s="25" t="s">
        <v>227</v>
      </c>
      <c r="E45" s="25" t="s">
        <v>228</v>
      </c>
      <c r="F45" s="21"/>
    </row>
    <row r="46" spans="1:8" x14ac:dyDescent="0.2">
      <c r="A46" s="22"/>
      <c r="B46" s="38" t="s">
        <v>199</v>
      </c>
      <c r="C46" s="25"/>
      <c r="D46" s="25"/>
      <c r="E46" s="25"/>
      <c r="F46" s="21"/>
    </row>
    <row r="47" spans="1:8" x14ac:dyDescent="0.2">
      <c r="A47" s="22"/>
      <c r="B47" s="22"/>
      <c r="C47" s="28"/>
      <c r="D47" s="28"/>
      <c r="E47" s="28"/>
      <c r="F47" s="2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1022</Benutzerdefinierte_x0020_ID>
    <Titel_RM xmlns="9d1f6504-c754-4527-a358-047ce8521f96">Chasadas en las vischnancas e regiuns grischunas, 2023</Titel_RM>
    <Titel_DE xmlns="9d1f6504-c754-4527-a358-047ce8521f96">Privathaushalte in Bündner Gemeinden und Regionen, 2023</Titel_DE>
    <PublishingExpirationDate xmlns="http://schemas.microsoft.com/sharepoint/v3" xsi:nil="true"/>
    <Kategorie xmlns="9d1f6504-c754-4527-a358-047ce8521f96">Familien, Haushalte</Kategorie>
    <PublishingStartDate xmlns="http://schemas.microsoft.com/sharepoint/v3" xsi:nil="true"/>
    <Titel_IT xmlns="9d1f6504-c754-4527-a358-047ce8521f96">Economie domestiche nei comuni e nelle regioni grigionesi, 2023</Titel_IT>
  </documentManagement>
</p:properties>
</file>

<file path=customXml/itemProps1.xml><?xml version="1.0" encoding="utf-8"?>
<ds:datastoreItem xmlns:ds="http://schemas.openxmlformats.org/officeDocument/2006/customXml" ds:itemID="{15F28C98-58BA-418C-8A57-4EF923EC92D5}"/>
</file>

<file path=customXml/itemProps2.xml><?xml version="1.0" encoding="utf-8"?>
<ds:datastoreItem xmlns:ds="http://schemas.openxmlformats.org/officeDocument/2006/customXml" ds:itemID="{6FFB06CE-5024-4A37-B27D-33ED11E21F91}"/>
</file>

<file path=customXml/itemProps3.xml><?xml version="1.0" encoding="utf-8"?>
<ds:datastoreItem xmlns:ds="http://schemas.openxmlformats.org/officeDocument/2006/customXml" ds:itemID="{D782DE66-754A-4051-8D8B-7F464765E0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Privathaushalte</vt:lpstr>
      <vt:lpstr>Wohnbevölkerung in Privathaush.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Haushalte in Bündner Gemeinden und Regionen</dc:title>
  <dc:creator>Luzius.Stricker@awt.gr.ch</dc:creator>
  <cp:lastModifiedBy>Stricker Luzius</cp:lastModifiedBy>
  <dcterms:created xsi:type="dcterms:W3CDTF">2016-08-08T08:05:48Z</dcterms:created>
  <dcterms:modified xsi:type="dcterms:W3CDTF">2024-09-09T08:15:28Z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